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Z:\travail\CAF 44 réaménag siège\PRO - DCE\Rendu\Corrections apportées - Rendu du 31.10.25\"/>
    </mc:Choice>
  </mc:AlternateContent>
  <xr:revisionPtr revIDLastSave="0" documentId="13_ncr:1_{F6C8A3A2-27FF-47F6-AB66-6029DCA9F0BF}" xr6:coauthVersionLast="47" xr6:coauthVersionMax="47" xr10:uidLastSave="{00000000-0000-0000-0000-000000000000}"/>
  <bookViews>
    <workbookView xWindow="-110" yWindow="-110" windowWidth="25820" windowHeight="13900" xr2:uid="{00000000-000D-0000-FFFF-FFFF00000000}"/>
  </bookViews>
  <sheets>
    <sheet name="Page de garde" sheetId="1" r:id="rId1"/>
    <sheet name="DPGF"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DPGF!$1:$3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6" l="1"/>
  <c r="F52" i="6"/>
  <c r="F50" i="6"/>
  <c r="F48" i="6"/>
  <c r="F46" i="6"/>
  <c r="F44" i="6"/>
  <c r="F42" i="6"/>
  <c r="F40" i="6"/>
  <c r="F38" i="6"/>
  <c r="F36" i="6"/>
  <c r="F34" i="6"/>
  <c r="F32" i="6"/>
  <c r="F30" i="6"/>
  <c r="F28" i="6"/>
  <c r="F26" i="6"/>
  <c r="F24" i="6"/>
  <c r="F22" i="6"/>
  <c r="F20" i="6"/>
  <c r="F18" i="6"/>
  <c r="F16" i="6"/>
  <c r="F14" i="6"/>
  <c r="F12" i="6"/>
  <c r="F10" i="6"/>
  <c r="F8" i="6"/>
  <c r="F6" i="6"/>
  <c r="AA97" i="3"/>
  <c r="AA8" i="3"/>
  <c r="G151" i="2"/>
  <c r="G145" i="2"/>
  <c r="K129" i="2"/>
  <c r="K122" i="2"/>
  <c r="K116" i="2"/>
  <c r="K113" i="2"/>
  <c r="K106" i="2"/>
  <c r="K103" i="2"/>
  <c r="K100" i="2"/>
  <c r="G147" i="2" s="1"/>
  <c r="K92" i="2"/>
  <c r="K86" i="2"/>
  <c r="G146" i="2" s="1"/>
  <c r="K83" i="2"/>
  <c r="K75" i="2"/>
  <c r="K72" i="2"/>
  <c r="K69" i="2"/>
  <c r="K66" i="2"/>
  <c r="K63" i="2"/>
  <c r="K51" i="2"/>
  <c r="K48" i="2"/>
  <c r="K45" i="2"/>
  <c r="K39" i="2"/>
  <c r="K37" i="2"/>
  <c r="K35" i="2"/>
  <c r="K32" i="2"/>
  <c r="K30" i="2"/>
  <c r="K28" i="2"/>
  <c r="G144" i="2" s="1"/>
  <c r="K21" i="2"/>
  <c r="K14" i="2"/>
  <c r="G142" i="2" s="1"/>
  <c r="G85" i="1"/>
  <c r="G83" i="1"/>
  <c r="G81" i="1"/>
  <c r="G79" i="1"/>
  <c r="E71" i="1"/>
  <c r="E66" i="1"/>
  <c r="E62" i="1"/>
  <c r="E20" i="1"/>
  <c r="E11" i="1"/>
  <c r="G143" i="2" l="1"/>
  <c r="G150" i="2"/>
  <c r="G152" i="2" s="1"/>
  <c r="AA1" i="3" s="1"/>
  <c r="G137" i="2"/>
  <c r="G136" i="2"/>
  <c r="G138" i="2" s="1"/>
  <c r="AA3" i="3" l="1"/>
  <c r="AA37" i="3"/>
  <c r="AA33" i="3"/>
  <c r="AA4" i="3"/>
  <c r="AA6" i="3" l="1"/>
  <c r="AA15" i="3"/>
  <c r="AA32" i="3"/>
  <c r="AA5" i="3"/>
  <c r="AA27" i="3"/>
  <c r="AA12" i="3"/>
  <c r="AA42" i="3"/>
  <c r="AA14" i="3" l="1"/>
  <c r="AA46" i="3"/>
  <c r="AA29" i="3"/>
  <c r="AA28" i="3"/>
  <c r="AA7" i="3"/>
  <c r="AA18" i="3"/>
  <c r="AA38" i="3"/>
  <c r="AA11" i="3"/>
  <c r="AA21" i="3"/>
  <c r="AA41" i="3"/>
  <c r="AA16" i="3"/>
  <c r="AA24" i="3"/>
  <c r="AA23" i="3"/>
  <c r="AA13" i="3"/>
  <c r="AA17" i="3"/>
  <c r="AA9" i="3"/>
  <c r="AA39" i="3" l="1"/>
  <c r="AA96" i="3"/>
  <c r="AA92" i="3"/>
  <c r="AA22" i="3"/>
  <c r="AA71" i="3" s="1"/>
  <c r="AA63" i="3" s="1"/>
  <c r="AA55" i="3" s="1"/>
  <c r="AA40" i="3" s="1"/>
  <c r="AA88" i="3"/>
  <c r="AA84" i="3" s="1"/>
  <c r="AA78" i="3" s="1"/>
  <c r="AA70" i="3" s="1"/>
  <c r="AA62" i="3" s="1"/>
  <c r="AA54" i="3" s="1"/>
  <c r="AA50" i="3"/>
  <c r="AA34" i="3"/>
  <c r="AA47" i="3"/>
  <c r="AA19" i="3"/>
  <c r="AA20" i="3"/>
  <c r="AA73" i="3"/>
  <c r="AA93" i="3"/>
  <c r="AA89" i="3"/>
  <c r="AA85" i="3" s="1"/>
  <c r="AA80" i="3" s="1"/>
  <c r="AA72" i="3" s="1"/>
  <c r="AA64" i="3" s="1"/>
  <c r="AA56" i="3" s="1"/>
  <c r="AA44" i="3" s="1"/>
  <c r="AA65" i="3"/>
  <c r="AA57" i="3" s="1"/>
  <c r="AA45" i="3" s="1"/>
  <c r="AA26" i="3" s="1"/>
  <c r="AA10" i="3"/>
  <c r="AA43" i="3"/>
  <c r="AA75" i="3"/>
  <c r="AA67" i="3" s="1"/>
  <c r="AA59" i="3" s="1"/>
  <c r="AA49" i="3" s="1"/>
  <c r="AA31" i="3" s="1"/>
  <c r="AA94" i="3"/>
  <c r="AA90" i="3" s="1"/>
  <c r="AA82" i="3"/>
  <c r="AA30" i="3" l="1"/>
  <c r="AA86" i="3"/>
  <c r="AA81" i="3" s="1"/>
  <c r="AA74" i="3" s="1"/>
  <c r="AA66" i="3" s="1"/>
  <c r="AA58" i="3" s="1"/>
  <c r="AA48" i="3" s="1"/>
  <c r="AA51" i="3"/>
  <c r="AA61" i="3"/>
  <c r="AA53" i="3"/>
  <c r="AA36" i="3" s="1"/>
  <c r="AA95" i="3"/>
  <c r="AA91" i="3" s="1"/>
  <c r="AA69" i="3"/>
  <c r="AA77" i="3"/>
  <c r="AA25" i="3"/>
  <c r="AA79" i="3"/>
  <c r="AA35" i="3" l="1"/>
  <c r="AA98" i="3" s="1"/>
  <c r="AA2" i="3" s="1"/>
  <c r="D155" i="2" s="1"/>
  <c r="AA87" i="3"/>
  <c r="AA83" i="3" s="1"/>
  <c r="AA76" i="3" s="1"/>
  <c r="AA68" i="3" s="1"/>
  <c r="AA60" i="3" s="1"/>
  <c r="AA5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4" authorId="0" shapeId="0" xr:uid="{00000000-0006-0000-0100-000001000000}">
      <text>
        <r>
          <rPr>
            <sz val="8"/>
            <color indexed="81"/>
            <rFont val="Tahoma"/>
            <family val="2"/>
          </rPr>
          <t>pour mémoire</t>
        </r>
      </text>
    </comment>
    <comment ref="K21" authorId="0" shapeId="0" xr:uid="{00000000-0006-0000-0100-000002000000}">
      <text>
        <r>
          <rPr>
            <sz val="8"/>
            <color indexed="81"/>
            <rFont val="Tahoma"/>
            <family val="2"/>
          </rPr>
          <t>pour mémoire</t>
        </r>
      </text>
    </comment>
    <comment ref="K28" authorId="0" shapeId="0" xr:uid="{00000000-0006-0000-0100-000003000000}">
      <text>
        <r>
          <rPr>
            <sz val="8"/>
            <color indexed="81"/>
            <rFont val="Tahoma"/>
            <family val="2"/>
          </rPr>
          <t>pour mémoire</t>
        </r>
      </text>
    </comment>
    <comment ref="K30" authorId="0" shapeId="0" xr:uid="{00000000-0006-0000-0100-000004000000}">
      <text>
        <r>
          <rPr>
            <sz val="8"/>
            <color indexed="81"/>
            <rFont val="Tahoma"/>
            <family val="2"/>
          </rPr>
          <t>pour mémoire</t>
        </r>
      </text>
    </comment>
    <comment ref="K32" authorId="0" shapeId="0" xr:uid="{00000000-0006-0000-0100-000005000000}">
      <text>
        <r>
          <rPr>
            <sz val="8"/>
            <color indexed="81"/>
            <rFont val="Tahoma"/>
            <family val="2"/>
          </rPr>
          <t>pour mémoire</t>
        </r>
      </text>
    </comment>
    <comment ref="K35" authorId="0" shapeId="0" xr:uid="{00000000-0006-0000-0100-000006000000}">
      <text>
        <r>
          <rPr>
            <sz val="8"/>
            <color indexed="81"/>
            <rFont val="Tahoma"/>
            <family val="2"/>
          </rPr>
          <t>pour mémoire</t>
        </r>
      </text>
    </comment>
    <comment ref="K37" authorId="0" shapeId="0" xr:uid="{00000000-0006-0000-0100-000007000000}">
      <text>
        <r>
          <rPr>
            <sz val="8"/>
            <color indexed="81"/>
            <rFont val="Tahoma"/>
            <family val="2"/>
          </rPr>
          <t>pour mémoire</t>
        </r>
      </text>
    </comment>
    <comment ref="K39" authorId="0" shapeId="0" xr:uid="{00000000-0006-0000-0100-000008000000}">
      <text>
        <r>
          <rPr>
            <sz val="8"/>
            <color indexed="81"/>
            <rFont val="Tahoma"/>
            <family val="2"/>
          </rPr>
          <t>pour mémoire</t>
        </r>
      </text>
    </comment>
    <comment ref="K45" authorId="0" shapeId="0" xr:uid="{00000000-0006-0000-0100-000009000000}">
      <text>
        <r>
          <rPr>
            <sz val="8"/>
            <color indexed="81"/>
            <rFont val="Tahoma"/>
            <family val="2"/>
          </rPr>
          <t>pour mémoire</t>
        </r>
      </text>
    </comment>
    <comment ref="K48" authorId="0" shapeId="0" xr:uid="{00000000-0006-0000-0100-00000A000000}">
      <text>
        <r>
          <rPr>
            <sz val="8"/>
            <color indexed="81"/>
            <rFont val="Tahoma"/>
            <family val="2"/>
          </rPr>
          <t>pour mémoire</t>
        </r>
      </text>
    </comment>
    <comment ref="K51" authorId="0" shapeId="0" xr:uid="{00000000-0006-0000-0100-00000B000000}">
      <text>
        <r>
          <rPr>
            <sz val="8"/>
            <color indexed="81"/>
            <rFont val="Tahoma"/>
            <family val="2"/>
          </rPr>
          <t>pour mémoire</t>
        </r>
      </text>
    </comment>
    <comment ref="K63" authorId="0" shapeId="0" xr:uid="{00000000-0006-0000-0100-00000C000000}">
      <text>
        <r>
          <rPr>
            <sz val="8"/>
            <color indexed="81"/>
            <rFont val="Tahoma"/>
            <family val="2"/>
          </rPr>
          <t>pour mémoire</t>
        </r>
      </text>
    </comment>
    <comment ref="K66" authorId="0" shapeId="0" xr:uid="{00000000-0006-0000-0100-00000D000000}">
      <text>
        <r>
          <rPr>
            <sz val="8"/>
            <color indexed="81"/>
            <rFont val="Tahoma"/>
            <family val="2"/>
          </rPr>
          <t>pour mémoire</t>
        </r>
      </text>
    </comment>
    <comment ref="K69" authorId="0" shapeId="0" xr:uid="{00000000-0006-0000-0100-00000E000000}">
      <text>
        <r>
          <rPr>
            <sz val="8"/>
            <color indexed="81"/>
            <rFont val="Tahoma"/>
            <family val="2"/>
          </rPr>
          <t>pour mémoire</t>
        </r>
      </text>
    </comment>
    <comment ref="K72" authorId="0" shapeId="0" xr:uid="{00000000-0006-0000-0100-00000F000000}">
      <text>
        <r>
          <rPr>
            <sz val="8"/>
            <color indexed="81"/>
            <rFont val="Tahoma"/>
            <family val="2"/>
          </rPr>
          <t>pour mémoire</t>
        </r>
      </text>
    </comment>
    <comment ref="K75" authorId="0" shapeId="0" xr:uid="{00000000-0006-0000-0100-000010000000}">
      <text>
        <r>
          <rPr>
            <sz val="8"/>
            <color indexed="81"/>
            <rFont val="Tahoma"/>
            <family val="2"/>
          </rPr>
          <t>pour mémoire</t>
        </r>
      </text>
    </comment>
    <comment ref="K83" authorId="0" shapeId="0" xr:uid="{00000000-0006-0000-0100-000011000000}">
      <text>
        <r>
          <rPr>
            <sz val="8"/>
            <color indexed="81"/>
            <rFont val="Tahoma"/>
            <family val="2"/>
          </rPr>
          <t>pour mémoire</t>
        </r>
      </text>
    </comment>
    <comment ref="K86" authorId="0" shapeId="0" xr:uid="{00000000-0006-0000-0100-000012000000}">
      <text>
        <r>
          <rPr>
            <sz val="8"/>
            <color indexed="81"/>
            <rFont val="Tahoma"/>
            <family val="2"/>
          </rPr>
          <t>pour mémoire</t>
        </r>
      </text>
    </comment>
    <comment ref="K92" authorId="0" shapeId="0" xr:uid="{00000000-0006-0000-0100-000013000000}">
      <text>
        <r>
          <rPr>
            <sz val="8"/>
            <color indexed="81"/>
            <rFont val="Tahoma"/>
            <family val="2"/>
          </rPr>
          <t>pour mémoire</t>
        </r>
      </text>
    </comment>
    <comment ref="K100" authorId="0" shapeId="0" xr:uid="{00000000-0006-0000-0100-000014000000}">
      <text>
        <r>
          <rPr>
            <sz val="8"/>
            <color indexed="81"/>
            <rFont val="Tahoma"/>
            <family val="2"/>
          </rPr>
          <t>pour mémoire</t>
        </r>
      </text>
    </comment>
    <comment ref="K103" authorId="0" shapeId="0" xr:uid="{00000000-0006-0000-0100-000015000000}">
      <text>
        <r>
          <rPr>
            <sz val="8"/>
            <color indexed="81"/>
            <rFont val="Tahoma"/>
            <family val="2"/>
          </rPr>
          <t>pour mémoire</t>
        </r>
      </text>
    </comment>
    <comment ref="K106" authorId="0" shapeId="0" xr:uid="{00000000-0006-0000-0100-000016000000}">
      <text>
        <r>
          <rPr>
            <sz val="8"/>
            <color indexed="81"/>
            <rFont val="Tahoma"/>
            <family val="2"/>
          </rPr>
          <t>pour mémoire</t>
        </r>
      </text>
    </comment>
    <comment ref="K113" authorId="0" shapeId="0" xr:uid="{00000000-0006-0000-0100-000017000000}">
      <text>
        <r>
          <rPr>
            <sz val="8"/>
            <color indexed="81"/>
            <rFont val="Tahoma"/>
            <family val="2"/>
          </rPr>
          <t>pour mémoire</t>
        </r>
      </text>
    </comment>
    <comment ref="K116" authorId="0" shapeId="0" xr:uid="{00000000-0006-0000-0100-000018000000}">
      <text>
        <r>
          <rPr>
            <sz val="8"/>
            <color indexed="81"/>
            <rFont val="Tahoma"/>
            <family val="2"/>
          </rPr>
          <t>pour mémoire</t>
        </r>
      </text>
    </comment>
    <comment ref="K122" authorId="0" shapeId="0" xr:uid="{00000000-0006-0000-0100-000019000000}">
      <text>
        <r>
          <rPr>
            <sz val="8"/>
            <color indexed="81"/>
            <rFont val="Tahoma"/>
            <family val="2"/>
          </rPr>
          <t>pour mémoire</t>
        </r>
      </text>
    </comment>
    <comment ref="K129" authorId="0" shapeId="0" xr:uid="{00000000-0006-0000-0100-00001A000000}">
      <text>
        <r>
          <rPr>
            <sz val="8"/>
            <color indexed="81"/>
            <rFont val="Tahoma"/>
            <family val="2"/>
          </rPr>
          <t>pour mémoire</t>
        </r>
      </text>
    </comment>
  </commentList>
</comments>
</file>

<file path=xl/sharedStrings.xml><?xml version="1.0" encoding="utf-8"?>
<sst xmlns="http://schemas.openxmlformats.org/spreadsheetml/2006/main" count="369" uniqueCount="253">
  <si>
    <t>Dossier</t>
  </si>
  <si>
    <t>Date</t>
  </si>
  <si>
    <t>Phase</t>
  </si>
  <si>
    <t>Indice</t>
  </si>
  <si>
    <t>MAITRE D'OUVRAGE
CAISSE D'ALLOCATIONS FAMILIALES DE LOIRE ATLANTIQUE
22 rue de Malville
44937 NANTES CEDEX 9</t>
  </si>
  <si>
    <t>ACOUSTICIEN : 
    DB ACOUSTIC
    20 rue de la Chevalerie
    49800 TRELAZE</t>
  </si>
  <si>
    <t>ECONOMISTE DE LA CONSTRUCTION : 
    CISA
    24 rue des champs de la ville
    Corné 49630 Loire-Authion</t>
  </si>
  <si>
    <t>BE STRUCTURE : 
    EVEN
    5 rue des Petites Maulévries
    BP 50714 - 49007 ANGERS CEDEX 01</t>
  </si>
  <si>
    <t>BE FLUIDES : 
    I2D CONSEIL
    14 rue Joseph Fourier
    49070 BEAUCOUZE</t>
  </si>
  <si>
    <t>ARCHITECTE : 
    BEE ARCHITECTURE
    10 place des Perrochères
    49120 CHEMILLE EN ANJOU</t>
  </si>
  <si>
    <t>NIV</t>
  </si>
  <si>
    <t>CODE</t>
  </si>
  <si>
    <t>CODE_CAO</t>
  </si>
  <si>
    <t>TITRE1</t>
  </si>
  <si>
    <t>M1</t>
  </si>
  <si>
    <t>M2</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</si>
  <si>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</si>
  <si>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</si>
  <si>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</si>
  <si>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</si>
  <si>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</si>
  <si>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</si>
  <si>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</si>
  <si>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</si>
  <si>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</si>
  <si>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</si>
  <si>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</si>
  <si>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</si>
  <si>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</si>
  <si>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</si>
  <si>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</si>
  <si>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</si>
  <si>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</si>
  <si>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</si>
  <si>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</si>
  <si>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Option</t>
  </si>
  <si>
    <t>Numéro
 Option</t>
  </si>
  <si>
    <t>Taux TVA</t>
  </si>
  <si>
    <t>Marque</t>
  </si>
  <si>
    <t>Référence</t>
  </si>
  <si>
    <t>Commentaire</t>
  </si>
  <si>
    <t>Localisation</t>
  </si>
  <si>
    <t>Lot n°3</t>
  </si>
  <si>
    <t>PLAFONDS SUSPENDUS</t>
  </si>
  <si>
    <t>3.&amp;</t>
  </si>
  <si>
    <t>3.2</t>
  </si>
  <si>
    <t>DESCRIPTION DES OUVRAGES</t>
  </si>
  <si>
    <t>3.2.1</t>
  </si>
  <si>
    <t>PREPARATION ORGANISATION TRAVAUX</t>
  </si>
  <si>
    <t>3.2.1.1</t>
  </si>
  <si>
    <t>APPROVISIONNEMENTS - EVACUATIONS</t>
  </si>
  <si>
    <t>5.T</t>
  </si>
  <si>
    <t>5.&amp;</t>
  </si>
  <si>
    <t>3.2.1.2</t>
  </si>
  <si>
    <t>ECHAFAUDAGE</t>
  </si>
  <si>
    <t>3.2.1.2.1</t>
  </si>
  <si>
    <t>Echafaudage</t>
  </si>
  <si>
    <t>Unité</t>
  </si>
  <si>
    <t>9.L</t>
  </si>
  <si>
    <t xml:space="preserve">Localisation : 
Suivant localisation
</t>
  </si>
  <si>
    <t>9.&amp;</t>
  </si>
  <si>
    <t>3.2.1.3</t>
  </si>
  <si>
    <t>PROTECTION</t>
  </si>
  <si>
    <t>5.U.IMAGE</t>
  </si>
  <si>
    <t>3.2.1.3.1</t>
  </si>
  <si>
    <t>Protection</t>
  </si>
  <si>
    <t>4.&amp;</t>
  </si>
  <si>
    <t>3.2.2</t>
  </si>
  <si>
    <t>DEPOSES</t>
  </si>
  <si>
    <t>3.2.2.1</t>
  </si>
  <si>
    <t>DEPOSE DE PLAFOND</t>
  </si>
  <si>
    <t>6.T</t>
  </si>
  <si>
    <t>3.2.2.1.1</t>
  </si>
  <si>
    <t>Traitement des déchets de plafond RDC</t>
  </si>
  <si>
    <t>3.2.2.1.2</t>
  </si>
  <si>
    <t>Dépose éléments de plafond placo RDC</t>
  </si>
  <si>
    <t>3.2.2.1.3</t>
  </si>
  <si>
    <t>Dépose Faux-plafond RDC</t>
  </si>
  <si>
    <r>
      <rPr>
        <i/>
        <sz val="8"/>
        <color rgb="FF000000"/>
        <rFont val="Arial"/>
        <family val="2"/>
      </rPr>
      <t xml:space="preserve">Localisation : </t>
    </r>
    <r>
      <rPr>
        <b/>
        <i/>
        <sz val="8"/>
        <color rgb="FF000000"/>
        <rFont val="Arial"/>
        <family val="2"/>
      </rPr>
      <t xml:space="preserve"> 
Au droit du rez de chaussée
</t>
    </r>
    <r>
      <rPr>
        <i/>
        <sz val="8"/>
        <color rgb="FF000000"/>
        <rFont val="Arial"/>
        <family val="2"/>
      </rPr>
      <t xml:space="preserve">
</t>
    </r>
    <r>
      <rPr>
        <i/>
        <u/>
        <sz val="8"/>
        <color rgb="FF000000"/>
        <rFont val="Arial"/>
        <family val="2"/>
      </rPr>
      <t>Phase 2</t>
    </r>
    <r>
      <rPr>
        <i/>
        <sz val="8"/>
        <color rgb="FF000000"/>
        <rFont val="Arial"/>
        <family val="2"/>
      </rPr>
      <t xml:space="preserve">
	2 OPEX TRIEUR DE COURRIER
	AFFRANCHISSEMENT MISE SOUS PLI
	ACCUEIL SOURDS ET MALENTENDANTS (01.07)
	ACCUEIL SUR RENDEZ-VOUS (01.12)
	REFERENTS TECHNIQUES PRS (01.13)
	ANIMATEUR ESPACE ACCUEIL (01.09)
	ANIMATEUR ESPACE ACCUEIL (01.11)
</t>
    </r>
  </si>
  <si>
    <t>3.2.2.1.4</t>
  </si>
  <si>
    <t>Traitement des déchets de plafond R+1</t>
  </si>
  <si>
    <t>3.2.2.1.5</t>
  </si>
  <si>
    <t>Dépose éléments de plafond placo R+1</t>
  </si>
  <si>
    <t>3.2.2.1.6</t>
  </si>
  <si>
    <t>Dépose Faux-plafond R+1</t>
  </si>
  <si>
    <r>
      <rPr>
        <i/>
        <sz val="8"/>
        <color rgb="FF000000"/>
        <rFont val="Arial"/>
        <family val="2"/>
      </rPr>
      <t xml:space="preserve">Localisation : </t>
    </r>
    <r>
      <rPr>
        <b/>
        <i/>
        <sz val="8"/>
        <color rgb="FF000000"/>
        <rFont val="Arial"/>
        <family val="2"/>
      </rPr>
      <t xml:space="preserve">
Au droit du R+1</t>
    </r>
    <r>
      <rPr>
        <i/>
        <sz val="8"/>
        <color rgb="FF000000"/>
        <rFont val="Arial"/>
        <family val="2"/>
      </rPr>
      <t xml:space="preserve">
</t>
    </r>
    <r>
      <rPr>
        <i/>
        <u/>
        <sz val="8"/>
        <color rgb="FF000000"/>
        <rFont val="Arial"/>
        <family val="2"/>
      </rPr>
      <t>Phase 3:</t>
    </r>
    <r>
      <rPr>
        <i/>
        <sz val="8"/>
        <color rgb="FF000000"/>
        <rFont val="Arial"/>
        <family val="2"/>
      </rPr>
      <t xml:space="preserve">
	HALL D'ENTREE (13.17)
	SALLE ATTENTE (13.24)
	INFIRMERIE SALLE DE SOINS (13.20)
</t>
    </r>
  </si>
  <si>
    <t>6.&amp;</t>
  </si>
  <si>
    <t>3.2.2.2</t>
  </si>
  <si>
    <t>DEPOSE PANNEAUX ACOUSTIQUES</t>
  </si>
  <si>
    <t>3.2.2.2.1</t>
  </si>
  <si>
    <t>Dépose de panneaux acoustiques RDC</t>
  </si>
  <si>
    <r>
      <rPr>
        <i/>
        <sz val="8"/>
        <color rgb="FF000000"/>
        <rFont val="Arial"/>
        <family val="2"/>
      </rPr>
      <t xml:space="preserve">Localisation : </t>
    </r>
    <r>
      <rPr>
        <i/>
        <sz val="8"/>
        <color rgb="FF000000"/>
        <rFont val="Arial"/>
        <family val="2"/>
      </rPr>
      <t xml:space="preserve"> 
Au droit du rez de chaussée
</t>
    </r>
    <r>
      <rPr>
        <i/>
        <u/>
        <sz val="8"/>
        <color rgb="FF000000"/>
        <rFont val="Arial"/>
        <family val="2"/>
      </rPr>
      <t>Phase 2</t>
    </r>
    <r>
      <rPr>
        <i/>
        <sz val="8"/>
        <color rgb="FF000000"/>
        <rFont val="Arial"/>
        <family val="2"/>
      </rPr>
      <t xml:space="preserve">
	2 OPEX TRIEUR DE COURRIER
	AFFRANCHISSEMENT MISE SOUS PLI
	</t>
    </r>
  </si>
  <si>
    <t>3.2.2.2.2</t>
  </si>
  <si>
    <t>Dépose de panneaux acoustiques R+1</t>
  </si>
  <si>
    <t xml:space="preserve">Localisation :  
Au droit du R+1
Phase N°2
	PLATE-FORME TELEPHONIQUE (12.62)
Phase N°3
	PLATE-FORME TELEPHONIQUE (11.09)
</t>
  </si>
  <si>
    <r>
      <rPr>
        <i/>
        <sz val="8"/>
        <color rgb="FF000000"/>
        <rFont val="Arial"/>
        <family val="2"/>
      </rPr>
      <t xml:space="preserve">Localisation : </t>
    </r>
    <r>
      <rPr>
        <i/>
        <sz val="8"/>
        <color rgb="FF000000"/>
        <rFont val="Arial"/>
        <family val="2"/>
      </rPr>
      <t xml:space="preserve"> 
Au droit du R+1
</t>
    </r>
    <r>
      <rPr>
        <i/>
        <u/>
        <sz val="8"/>
        <color rgb="FF000000"/>
        <rFont val="Arial"/>
        <family val="2"/>
      </rPr>
      <t>Phase N°2</t>
    </r>
    <r>
      <rPr>
        <i/>
        <sz val="8"/>
        <color rgb="FF000000"/>
        <rFont val="Arial"/>
        <family val="2"/>
      </rPr>
      <t xml:space="preserve">
	PLATE-FORME TELEPHONIQUE (12.62)
</t>
    </r>
    <r>
      <rPr>
        <i/>
        <u/>
        <sz val="8"/>
        <color rgb="FF000000"/>
        <rFont val="Arial"/>
        <family val="2"/>
      </rPr>
      <t>Phase N°3</t>
    </r>
    <r>
      <rPr>
        <i/>
        <sz val="8"/>
        <color rgb="FF000000"/>
        <rFont val="Arial"/>
        <family val="2"/>
      </rPr>
      <t xml:space="preserve">
	PLATE-FORME TELEPHONIQUE (11.09)
</t>
    </r>
  </si>
  <si>
    <t>3.2.2.2.3</t>
  </si>
  <si>
    <t>Dépose de panneaux acoustiques R+3</t>
  </si>
  <si>
    <t xml:space="preserve">Localisation : 
Au droit du R+3
Phase N°4
	Responsable GFC et CNA (36.56)
(Sans repose)
</t>
  </si>
  <si>
    <t>3.2.3</t>
  </si>
  <si>
    <t>20.2.2</t>
  </si>
  <si>
    <t>PLAFONDS DALLES DEMONTABLES</t>
  </si>
  <si>
    <t>4.T</t>
  </si>
  <si>
    <t>3.2.3.1</t>
  </si>
  <si>
    <t>OSSATURE PORTEUSE METALLIQUE :</t>
  </si>
  <si>
    <t>3.2.3.2</t>
  </si>
  <si>
    <t>PLAQUES DE FAUX PLAFOND A BORDS DROITS :</t>
  </si>
  <si>
    <t>3.2.3.2.1</t>
  </si>
  <si>
    <t>Faux-plafond 600 x 600 bord droit. RDC</t>
  </si>
  <si>
    <r>
      <rPr>
        <i/>
        <sz val="8"/>
        <color rgb="FF000000"/>
        <rFont val="Arial"/>
        <family val="2"/>
      </rPr>
      <t xml:space="preserve">Localisation : </t>
    </r>
    <r>
      <rPr>
        <b/>
        <i/>
        <sz val="8"/>
        <color rgb="FF000000"/>
        <rFont val="Arial"/>
        <family val="2"/>
      </rPr>
      <t xml:space="preserve"> 
Au droit du rez de chaussée
</t>
    </r>
    <r>
      <rPr>
        <i/>
        <sz val="8"/>
        <color rgb="FF000000"/>
        <rFont val="Arial"/>
        <family val="2"/>
      </rPr>
      <t xml:space="preserve">
</t>
    </r>
    <r>
      <rPr>
        <i/>
        <u/>
        <sz val="8"/>
        <color rgb="FF000000"/>
        <rFont val="Arial"/>
        <family val="2"/>
      </rPr>
      <t>Phase 1</t>
    </r>
    <r>
      <rPr>
        <i/>
        <sz val="8"/>
        <color rgb="FF000000"/>
        <rFont val="Arial"/>
        <family val="2"/>
      </rPr>
      <t xml:space="preserve">
	SALLE DE REUNION (07.67)
	SAS (04.30)
	CELLULE ORDONNANCEMENT BUDGET (07.69)
	RESPON. ACHATS REPORG. (07.70)
	CELLULE ACHAT MARCHE (07.72)
	RESP. GESTION PATRIMOINE IMMOBILIER (07.73)
	SAS (05.41)
	SALLE DE REUNION (04.27)
	CIRCULATION DEGAGEMENT
</t>
    </r>
    <r>
      <rPr>
        <i/>
        <u/>
        <sz val="8"/>
        <color rgb="FF000000"/>
        <rFont val="Arial"/>
        <family val="2"/>
      </rPr>
      <t>Phase 2</t>
    </r>
    <r>
      <rPr>
        <i/>
        <sz val="8"/>
        <color rgb="FF000000"/>
        <rFont val="Arial"/>
        <family val="2"/>
      </rPr>
      <t xml:space="preserve">
	ARCHIVAGE DES DOCUMENTS (01.03)
	RESPONSABLE G2A (04.30)
	SCANNERS ARCHIVAGE DOCUMENTATION (01.05)
	GROUPE G2A (01.02)
	GROUPE G2A (01.01)
	CIRCULATIONS DEGAGEMENTS
	ESC. (05.33)
	2 OPEX TRIEUR DE COURRIER
	AFFRANCHISSEMENT MISE SOUS PLI
	ACCUEIL SOURDS ET MALENTENDANTS (01.07)
	ACCUEIL SUR RENDEZ-VOUS (01.12)
	REFERENTS TECHNIQUES PRS (01.13)
	ANIMATEUR ESPACE ACCUEIL (01.09)
	ANIMATEUR ESPACE ACCUEIL (01.11)
	LOCAL REPART. (01.04)
	LOCAL SYNDICAT (01.16)
</t>
    </r>
  </si>
  <si>
    <t>3.2.3.2.2</t>
  </si>
  <si>
    <t>Faux-plafond 600 x 600 bord droit. R+1</t>
  </si>
  <si>
    <r>
      <rPr>
        <i/>
        <sz val="8"/>
        <color rgb="FF000000"/>
        <rFont val="Arial"/>
        <family val="2"/>
      </rPr>
      <t xml:space="preserve">Localisation : </t>
    </r>
    <r>
      <rPr>
        <b/>
        <i/>
        <sz val="8"/>
        <color rgb="FF000000"/>
        <rFont val="Arial"/>
        <family val="2"/>
      </rPr>
      <t xml:space="preserve">
Au droit du R+1</t>
    </r>
    <r>
      <rPr>
        <i/>
        <sz val="8"/>
        <color rgb="FF000000"/>
        <rFont val="Arial"/>
        <family val="2"/>
      </rPr>
      <t xml:space="preserve">
</t>
    </r>
    <r>
      <rPr>
        <i/>
        <u/>
        <sz val="8"/>
        <color rgb="FF000000"/>
        <rFont val="Arial"/>
        <family val="2"/>
      </rPr>
      <t>Phase 1</t>
    </r>
    <r>
      <rPr>
        <i/>
        <sz val="8"/>
        <color rgb="FF000000"/>
        <rFont val="Arial"/>
        <family val="2"/>
      </rPr>
      <t xml:space="preserve">:
	SALLE FORMATION N°2 (17.33)
	RESPON. FORMATION (17.35)
	SALLE FORMATION N°1 (17.31)
	CONCEPTE. ANIMATEUR FORMATION P.F. (17.32)
	ASSISTANTE DE FORMATION (17.36)
	REFERENTS TECHNIQUES PRS (17.40)
	RESPONS. PAT (17.41)
	POLE D'APPUI TECHNIQUE (17.42)
	CIRCILATIONS DEGAGEMENTS
	SYNDICAT CFTC (17.48)
	SYNDICAT  FO (17.51)
	SYNDICAT CGT (17.52)
	SYNDICAT CFDT (17.55)
	COMITE SOCIAL et ECONOMIQUE (Cse) (17.58
</t>
    </r>
    <r>
      <rPr>
        <i/>
        <u/>
        <sz val="8"/>
        <color rgb="FF000000"/>
        <rFont val="Arial"/>
        <family val="2"/>
      </rPr>
      <t>Phase 1A</t>
    </r>
    <r>
      <rPr>
        <i/>
        <sz val="8"/>
        <color rgb="FF000000"/>
        <rFont val="Arial"/>
        <family val="2"/>
      </rPr>
      <t xml:space="preserve">:
	SAS (17.49)
	CUISINE DU PERSONNEL (17.50)
	PLACARD (17.53)
	SYNDICAT CFE-CGC (17.54)
	LOCAL Ces BIBLIOTHEQUE (17.56)
	CIRCULATION
</t>
    </r>
    <r>
      <rPr>
        <i/>
        <u/>
        <sz val="8"/>
        <color rgb="FF000000"/>
        <rFont val="Arial"/>
        <family val="2"/>
      </rPr>
      <t>Phase 2:</t>
    </r>
    <r>
      <rPr>
        <i/>
        <sz val="8"/>
        <color rgb="FF000000"/>
        <rFont val="Arial"/>
        <family val="2"/>
      </rPr>
      <t xml:space="preserve">
	SALLE DE FORMATION (11.10)
	FORMATION CONTINUE P.F. (11.13)
	RESPO. GESTION  FLUX (15.30)
	GROUPES CSU (11.12)
	PÔLE RELATIONS PARTENARIALES (16.31)
	BOISSON (15.29)
	PLATE-FORME TELEPHONIQUE (12.62)
	GROUPE RENFORT PRODUCTION (12.60)
	CIRCULATIONS DEGAGEMENTS
</t>
    </r>
    <r>
      <rPr>
        <i/>
        <u/>
        <sz val="8"/>
        <color rgb="FF000000"/>
        <rFont val="Arial"/>
        <family val="2"/>
      </rPr>
      <t>Phase 3:</t>
    </r>
    <r>
      <rPr>
        <i/>
        <sz val="8"/>
        <color rgb="FF000000"/>
        <rFont val="Arial"/>
        <family val="2"/>
      </rPr>
      <t xml:space="preserve">
	PLATE-FORME TELEPHONIQUE (11.09)
	RESPONS. PILOTAGE DE LA RELATION DE SERVICE (11.07)
	SRAP et SNAP (11.01)
	PHOTO. (11.08)
	ENTRET. (11.05)
	GROUPE RENFORT RAC (11.00)
	CHARGE DE PROJET (13.26)
	LOCAL FUMEURS (11.02)
	REPOS (13.25)
	SANIT. (13.18)
	SALLE DE BIOMETRIE (13.19)
	INVESTIG. (13.22)
	DES. (13.23)
	MEDECIN DU TRAVAIL (13.21)
	ACCUEIL  ITINERANT (12.13)
	HALL D'ENTREE (13.17)
	SALLE ATTENTE (13.24)
	INFIRMERIE SALLE DE SOINS (13.20)
	CIRCULATIONS DEGAGEMENTS
</t>
    </r>
  </si>
  <si>
    <t>3.2.3.2.3</t>
  </si>
  <si>
    <t>Faux-plafond 600 x 600 bord droit. R+2</t>
  </si>
  <si>
    <r>
      <rPr>
        <i/>
        <sz val="8"/>
        <color rgb="FF000000"/>
        <rFont val="Arial"/>
        <family val="2"/>
      </rPr>
      <t xml:space="preserve">Localisation : </t>
    </r>
    <r>
      <rPr>
        <b/>
        <i/>
        <sz val="8"/>
        <color rgb="FF000000"/>
        <rFont val="Arial"/>
        <family val="2"/>
      </rPr>
      <t xml:space="preserve">
Au droit du R+2</t>
    </r>
    <r>
      <rPr>
        <i/>
        <sz val="8"/>
        <color rgb="FF000000"/>
        <rFont val="Arial"/>
        <family val="2"/>
      </rPr>
      <t xml:space="preserve">
</t>
    </r>
    <r>
      <rPr>
        <i/>
        <u/>
        <sz val="8"/>
        <color rgb="FF000000"/>
        <rFont val="Arial"/>
        <family val="2"/>
      </rPr>
      <t>Phase N°1</t>
    </r>
    <r>
      <rPr>
        <i/>
        <sz val="8"/>
        <color rgb="FF000000"/>
        <rFont val="Arial"/>
        <family val="2"/>
      </rPr>
      <t xml:space="preserve">
	SALLE DE FORMATION (27.43)
	POLE HANDICAP GDA -  GROUPE  1 (27.44)
	POLE HANDICAP GDA -  GROUPE  2 (27.45)
	CADRES POLYVALENTS (27.40)
	CADRES POLYVALENTS (27.41)
	CIRCULATIONS DEGAGEMENTS
	SECRETARIAT GDA GESTION DES FLUX (21.10)
	POLE HANDICAP GDA -  GROUPE  3 (21.11)
	POLE TRANSVERSAL GDA - GROUPE  13 (26.46)
</t>
    </r>
    <r>
      <rPr>
        <i/>
        <u/>
        <sz val="8"/>
        <color rgb="FF000000"/>
        <rFont val="Arial"/>
        <family val="2"/>
      </rPr>
      <t>Phase N°2</t>
    </r>
    <r>
      <rPr>
        <i/>
        <sz val="8"/>
        <color rgb="FF000000"/>
        <rFont val="Arial"/>
        <family val="2"/>
      </rPr>
      <t xml:space="preserve">:
	POLE PRECARITE GDA - GROUPE 7 (21.01)
	POLE LOGEMENT GDA - GROUPE 6 (21.04)
	POLE LOGEMENT GDA - GROUPE 5 (21.06)
	POLE LOGEMENT GDA - GROUPE 4 (21.07)
	CIRCULATION DEGAGEMENT
</t>
    </r>
    <r>
      <rPr>
        <i/>
        <u/>
        <sz val="8"/>
        <color rgb="FF000000"/>
        <rFont val="Arial"/>
        <family val="2"/>
      </rPr>
      <t>Phase N°3</t>
    </r>
    <r>
      <rPr>
        <i/>
        <sz val="8"/>
        <color rgb="FF000000"/>
        <rFont val="Arial"/>
        <family val="2"/>
      </rPr>
      <t xml:space="preserve">:
	POLE PRECARITE GDA - GROUPE  8 (23.25)
	ESPACE TRI / REPRO
	RESPONSABLE PRODUCTION P.F. (22.12)
	CONSEILLER APPUI AU PILOTAGE PRODUCTION (22.13)
	POLE PRECARITE GDA - GROUPE 9 (22.15)
	POLE PRECARITE GDA - GROUPE 10 (22.19)
	POLE TRANSVERSAL GDA - GROUPE 11 (22.21)
	POLE TRANSVERSAL GDA - GROUPE 12 (22.23)
	RESPONSABLE DEPARTEMENT PRESTATIONS (22.24)
	CIRCULATION DEGAGEMENT
</t>
    </r>
  </si>
  <si>
    <t>3.2.3.2.4</t>
  </si>
  <si>
    <t>Faux-plafond 600 x 600 bord droit. R+3</t>
  </si>
  <si>
    <r>
      <rPr>
        <i/>
        <sz val="8"/>
        <color rgb="FF000000"/>
        <rFont val="Arial"/>
        <family val="2"/>
      </rPr>
      <t xml:space="preserve">Localisation : </t>
    </r>
    <r>
      <rPr>
        <i/>
        <sz val="8"/>
        <color rgb="FF000000"/>
        <rFont val="Arial"/>
        <family val="2"/>
      </rPr>
      <t xml:space="preserve">
</t>
    </r>
    <r>
      <rPr>
        <b/>
        <i/>
        <sz val="8"/>
        <color rgb="FF000000"/>
        <rFont val="Arial"/>
        <family val="2"/>
      </rPr>
      <t>Au droit du R+3</t>
    </r>
    <r>
      <rPr>
        <i/>
        <sz val="8"/>
        <color rgb="FF000000"/>
        <rFont val="Arial"/>
        <family val="2"/>
      </rPr>
      <t xml:space="preserve">
- </t>
    </r>
    <r>
      <rPr>
        <i/>
        <u/>
        <sz val="8"/>
        <color rgb="FF000000"/>
        <rFont val="Arial"/>
        <family val="2"/>
      </rPr>
      <t>Phase N°1</t>
    </r>
    <r>
      <rPr>
        <i/>
        <sz val="8"/>
        <color rgb="FF000000"/>
        <rFont val="Arial"/>
        <family val="2"/>
      </rPr>
      <t xml:space="preserve">
	ARIPA UNITE A (37.59)
	ARIPA UNITE C  (37.61)
	ARIPA UNITE B  (37.67)
	RESPONSABLES ARIPA (37.63)
	CONSEILLERS TECHNIQUES (37.65)
	LOCAL TECHNIQUE (37.60)
	CIRCULATION DEGAGEMENT
- </t>
    </r>
    <r>
      <rPr>
        <i/>
        <u/>
        <sz val="8"/>
        <color rgb="FF000000"/>
        <rFont val="Arial"/>
        <family val="2"/>
      </rPr>
      <t>Phase N° 2</t>
    </r>
    <r>
      <rPr>
        <i/>
        <sz val="8"/>
        <color rgb="FF000000"/>
        <rFont val="Arial"/>
        <family val="2"/>
      </rPr>
      <t xml:space="preserve">
	GESTION DES CREANCES ET DES RECOURS GROUPE 2 / SERVICE TIERS (31.12)
	GESTION DES CREANCES ET DES RECOURS GROUPE 1 (31.17)
	BUREAU DISPONIBLE (31.13)
	MDR CONTROLE et EVALUTION DES DROITS ALLOCATAIRES GROUPE 1 (31.15)
	RESPONS. CEDA (31.16)
	MDR CONTROLE et EVALUTION DES DROITS ALLOCATAIRES GROUPE 2 (31.70)
	RESPONSABLE GESTION CREANCES ET RECOURS / RESPONSABLE TIERS (36.53)
	CONTRÔLE NON ALLOCATAIRES / GESTION FINANCIERE ET COMPTABLE (36.55)
	CIRCULATION DEGAGEMENT
- </t>
    </r>
    <r>
      <rPr>
        <i/>
        <u/>
        <sz val="8"/>
        <color rgb="FF000000"/>
        <rFont val="Arial"/>
        <family val="2"/>
      </rPr>
      <t>Phase N°3</t>
    </r>
    <r>
      <rPr>
        <i/>
        <sz val="8"/>
        <color rgb="FF000000"/>
        <rFont val="Arial"/>
        <family val="2"/>
      </rPr>
      <t xml:space="preserve">
	GESTION DES AIDES FINANCIERES COLLECTIVES (31.01)
	GESTION DES AIDES FINANCIERES COLLECTIVES (31.02)
	GESTION DES AIDES FINANCIERES COLLECTIVES (31.03)
	RESPON. UNITE GESTION AFC (31.07)
	PÔLE CONTRÔLE SUR PLACE ALLOCATAIRES (31.08)
	RESPON. CONTRÔLE SUR PLACE et LUTTE CONTRE LA FRAUDE (31.09)
	PÔLE LUTTE CONTRE LA FRAUDE (31.10)
	CIRCULATION DEGAGEMENT
- </t>
    </r>
    <r>
      <rPr>
        <i/>
        <u/>
        <sz val="8"/>
        <color rgb="FF000000"/>
        <rFont val="Arial"/>
        <family val="2"/>
      </rPr>
      <t>Phase N°4</t>
    </r>
    <r>
      <rPr>
        <i/>
        <sz val="8"/>
        <color rgb="FF000000"/>
        <rFont val="Arial"/>
        <family val="2"/>
      </rPr>
      <t xml:space="preserve">
	CONSEILLERS DEPARTEMENTAUX (33.08)
	CONTRÔLEURS ACTION SOCIALE (33.43)
	SALLE DE REUNION (33.45)
	CONSEILLERS TECHNIQUES (32.17)
	RESPON. POLE AFC (32.18)
	CONSEILLERS TECHNIQUES (32.19)
	RESPONSABLE DEPARTEMENT PARTENAIRES (32.20)
	RESPONS. SERVICE CONSEIL PARTENAIRES (32.22)
	RESPONS. PÔLE GESTION ET PILOTAGE AS (32.23)
	CONSEILLERS TECHNIQUES (32.25)
	CONSEILLERS TECHNIQUES (32.26)
	CONSEILLERS TECHNIQUES (32.29)
	CONSEILLERS TECHNIQUES (32.31)
	RESPON. ADJOINT PÔLE FAMILLE (32.32)
	RESPON. ADJOINT PÔLE FAMILLE (32.33)
	MEDIATION ADMINIST. (32.35)
	SECRETAIRES ASSISTANTES (32.37)
	RESPON. PÔLE FAMILLE (32.39)
	RESP. POLYVAL. PÔLE FAMILLE (32.40)
	RESPON. ADJOINT PÔLE FAMILLE (32.41)
	RESPON. MDR ALLOCATAIRES /  CONTROLE INTERNE (32.73)
	AUDIENCIER et EXPERTS JURIDIQUES (32.42)
	Responsable GFC et CNA (36.56)
	FONDEE DE POUVOIR (32.44)
	CIRCULATION DEGAGEMENT
</t>
    </r>
  </si>
  <si>
    <t>3.2.3.2.5</t>
  </si>
  <si>
    <t>Faux-plafond 600 x 600 bord droit. R+4</t>
  </si>
  <si>
    <r>
      <rPr>
        <i/>
        <sz val="8"/>
        <color rgb="FF000000"/>
        <rFont val="Arial"/>
        <family val="2"/>
      </rPr>
      <t xml:space="preserve">Localisation : </t>
    </r>
    <r>
      <rPr>
        <i/>
        <sz val="8"/>
        <color rgb="FF000000"/>
        <rFont val="Arial"/>
        <family val="2"/>
      </rPr>
      <t xml:space="preserve">
</t>
    </r>
    <r>
      <rPr>
        <b/>
        <i/>
        <sz val="8"/>
        <color rgb="FF000000"/>
        <rFont val="Arial"/>
        <family val="2"/>
      </rPr>
      <t>Au droit du R+4</t>
    </r>
    <r>
      <rPr>
        <i/>
        <sz val="8"/>
        <color rgb="FF000000"/>
        <rFont val="Arial"/>
        <family val="2"/>
      </rPr>
      <t xml:space="preserve">
</t>
    </r>
    <r>
      <rPr>
        <i/>
        <u/>
        <sz val="8"/>
        <color rgb="FF000000"/>
        <rFont val="Arial"/>
        <family val="2"/>
      </rPr>
      <t>Phase N°1</t>
    </r>
    <r>
      <rPr>
        <i/>
        <sz val="8"/>
        <color rgb="FF000000"/>
        <rFont val="Arial"/>
        <family val="2"/>
      </rPr>
      <t xml:space="preserve">
	SALLE DE REUNION (41.24)
	RESPON. ARIPA (41.12)
	RESP. RESSOU. HUMAINES (41.13)
	RESPON. RH (41.15)
	SERVICE ADMINISTRATION DU PERSONNEL (41.16)
	SERVICE EMPLOI (41.17)
	RECRUT. et ADMINIST. PERSONNEL (41.18)
	RESPON. STATISTIQ. (41.18)
	STATISTIQUES (41.21)
	SALLE DES COMMISSIONS (41.22)
	SALLE AUDIOVISUELLE (41.23)
	CIRCULATION DEGAGEMENT
</t>
    </r>
    <r>
      <rPr>
        <i/>
        <u/>
        <sz val="8"/>
        <color rgb="FF000000"/>
        <rFont val="Arial"/>
        <family val="2"/>
      </rPr>
      <t>Phase N°2</t>
    </r>
    <r>
      <rPr>
        <i/>
        <sz val="8"/>
        <color rgb="FF000000"/>
        <rFont val="Arial"/>
        <family val="2"/>
      </rPr>
      <t xml:space="preserve">
	RANGEMENT INFORMATIQUE (41.02)
	LOCAL RANGEMENT (41.05)
	LOCAL REPART. (41.07)
	GESTIONNAIRES INFORMATIQUES (42.28)
	LOCAL SERVEURS INFORMATIQUES (42.31)
	LOCAL TELETRAVAIL (43.56)
	LOCAL ENTRE. (43.55)
	LOCAL PHOTOCOPIE (42.34)
	RANGEMENT INFORMATIQUES (42.36)
	REPSONS. PROJETS et Developp. DURABLE (42.24)
	RESPO. DEPARTE. INFORMA. (42.25)
	RESPONSABLE SECURITE INFRASTTUCT. / RESPONSABLE GESTION MOYENS INFORMATIQUE (42.26)
	COMMUNICATION ANIMATION MANAGERIALE (42.27)
	RESPON. COMMUNI. ANIMATI. MANAGER. (42.29)
	RESPONS. ADMINIST. GENERALE (42.23)
	ATTACHE DE DIRECTION (42.30)
	CHARGEE MISSION INOVATIO. TRANSFOR. (42.32)
	DIRECTRICE PRESTATIONS FAMILIALES / ARIPA (42.33)
	DIRECTEUR ACTION SOCIALE (42.35)
	ASSISTANTES DE DIRECTION (42.37)
	DIRECTEUR DES FONCTIONS SUPPORT (42.38)
	CIRCULATION DEGAGEMENT
</t>
    </r>
    <r>
      <rPr>
        <i/>
        <u/>
        <sz val="8"/>
        <color rgb="FF000000"/>
        <rFont val="Arial"/>
        <family val="2"/>
      </rPr>
      <t>Phase N°3</t>
    </r>
    <r>
      <rPr>
        <i/>
        <sz val="8"/>
        <color rgb="FF000000"/>
        <rFont val="Arial"/>
        <family val="2"/>
      </rPr>
      <t xml:space="preserve">
	CNAF (42.41)
	DIRECTRICE COMPTABLE et FINANCIERE (42.42)
	ASSISTANTES DE  DIRECTION (42.47)
	DIRECTRICE (42.50)
	VESTIBULE (45.60)
	BUREAU DISPONIBLE (42.53)
	SAS
	SALLED EREUNION (42.54)
	LOCAL FUMEUR (42.40)
	SALLE BOISSON (42.39)
	REUNION DIRECTION (42.43)
	SALLE DE REUNION (42.45)
	BUREAU DE LA PRESIDENTE (42.48)
	CIRCULATION DEGAGEMENT
</t>
    </r>
    <r>
      <rPr>
        <i/>
        <u/>
        <sz val="8"/>
        <color rgb="FF000000"/>
        <rFont val="Arial"/>
        <family val="2"/>
      </rPr>
      <t>Phase N°4</t>
    </r>
    <r>
      <rPr>
        <i/>
        <sz val="8"/>
        <color rgb="FF000000"/>
        <rFont val="Arial"/>
        <family val="2"/>
      </rPr>
      <t xml:space="preserve">
	ARIPA UNITE 2 (41.08)
	ARIPA UNITE 1 (41.09)
	CONSEILLER TECHNIQUE ASF (41.10)
</t>
    </r>
  </si>
  <si>
    <t>3.2.4</t>
  </si>
  <si>
    <t>9.3.3</t>
  </si>
  <si>
    <t>PLAFOND ACOUSTIQUE</t>
  </si>
  <si>
    <t>3.2.4.1</t>
  </si>
  <si>
    <t>PLAFOND ORGANIC TWIN</t>
  </si>
  <si>
    <t>3.2.4.1.1</t>
  </si>
  <si>
    <t>Plafond acoustique bord droit. R+2</t>
  </si>
  <si>
    <r>
      <rPr>
        <i/>
        <sz val="8"/>
        <color rgb="FF000000"/>
        <rFont val="Arial"/>
        <family val="2"/>
      </rPr>
      <t xml:space="preserve">Localisation : </t>
    </r>
    <r>
      <rPr>
        <i/>
        <sz val="8"/>
        <color rgb="FF000000"/>
        <rFont val="Arial"/>
        <family val="2"/>
      </rPr>
      <t xml:space="preserve">
</t>
    </r>
    <r>
      <rPr>
        <b/>
        <i/>
        <sz val="8"/>
        <color rgb="FF000000"/>
        <rFont val="Arial"/>
        <family val="2"/>
      </rPr>
      <t>Au droit du R+2</t>
    </r>
    <r>
      <rPr>
        <i/>
        <sz val="8"/>
        <color rgb="FF000000"/>
        <rFont val="Arial"/>
        <family val="2"/>
      </rPr>
      <t xml:space="preserve">
</t>
    </r>
    <r>
      <rPr>
        <i/>
        <u/>
        <sz val="8"/>
        <color rgb="FF000000"/>
        <rFont val="Arial"/>
        <family val="2"/>
      </rPr>
      <t>Phase N°3:</t>
    </r>
    <r>
      <rPr>
        <i/>
        <sz val="8"/>
        <color rgb="FF000000"/>
        <rFont val="Arial"/>
        <family val="2"/>
      </rPr>
      <t xml:space="preserve">
	SALLE DE REUNION N°3 de 8 PERS
	2 BULLES N°4&amp; 5 de 2/4 PERS
	La SALLES DE REUNIONS de 18 PERS
	La BULLE N°2 de 6/8 PERS
	SALLE DE PAUSE de 15/16 PERS (Plafond rampant)
	La BULLE N°1 de 4/6 PERS
</t>
    </r>
  </si>
  <si>
    <t>3.2.4.1.2</t>
  </si>
  <si>
    <t>Plafond acoustique bord droit. R+3</t>
  </si>
  <si>
    <r>
      <rPr>
        <i/>
        <sz val="8"/>
        <color rgb="FF000000"/>
        <rFont val="Arial"/>
        <family val="2"/>
      </rPr>
      <t xml:space="preserve">Localisation : </t>
    </r>
    <r>
      <rPr>
        <i/>
        <sz val="8"/>
        <color rgb="FF000000"/>
        <rFont val="Arial"/>
        <family val="2"/>
      </rPr>
      <t xml:space="preserve">
</t>
    </r>
    <r>
      <rPr>
        <b/>
        <i/>
        <sz val="8"/>
        <color rgb="FF000000"/>
        <rFont val="Arial"/>
        <family val="2"/>
      </rPr>
      <t>Au droit du R+3</t>
    </r>
    <r>
      <rPr>
        <i/>
        <sz val="8"/>
        <color rgb="FF000000"/>
        <rFont val="Arial"/>
        <family val="2"/>
      </rPr>
      <t xml:space="preserve">
</t>
    </r>
    <r>
      <rPr>
        <i/>
        <u/>
        <sz val="8"/>
        <color rgb="FF000000"/>
        <rFont val="Arial"/>
        <family val="2"/>
      </rPr>
      <t>Phase N°4</t>
    </r>
    <r>
      <rPr>
        <i/>
        <sz val="8"/>
        <color rgb="FF000000"/>
        <rFont val="Arial"/>
        <family val="2"/>
      </rPr>
      <t xml:space="preserve">
	SALLE DE REUNION 14 personnes
	les 2 BULLES N°6 &amp; 7 de 2/4 personnes
	les 3 SALLES DE REUNION 16 personnes
	La BULLE N°8 de 6/8 personnes
</t>
    </r>
  </si>
  <si>
    <t>3.2.4.2</t>
  </si>
  <si>
    <t>PLAFOND DALLES ACOUSTIQUES</t>
  </si>
  <si>
    <t>3.2.4.2.1</t>
  </si>
  <si>
    <t>Plafond dalles acoustique R+1</t>
  </si>
  <si>
    <t>3.2.5</t>
  </si>
  <si>
    <t xml:space="preserve">OUVRAGES DIVERS </t>
  </si>
  <si>
    <t>3.2.5.1</t>
  </si>
  <si>
    <t>SOFFITES EN PLAQUES DE PLATRE :</t>
  </si>
  <si>
    <t>3.2.5.1.1</t>
  </si>
  <si>
    <t>Encoffrement R+1 phase N°2</t>
  </si>
  <si>
    <t xml:space="preserve">Localisation : 
	Suivant plan, au droit 
- de la salle de formation 12.60
- de la plate-forme téléphonique 12.62
</t>
  </si>
  <si>
    <t>3.2.5.1.2</t>
  </si>
  <si>
    <t>Soffite R+4 phase N°1</t>
  </si>
  <si>
    <t xml:space="preserve">Localisation : 
	Suivant plan, au droit 
- de la salle audiovisuelle 41.23
- de la salle des commissions 41.22
</t>
  </si>
  <si>
    <t>3.2.5.1.3</t>
  </si>
  <si>
    <t>H_PEA001</t>
  </si>
  <si>
    <t>Soffite.</t>
  </si>
  <si>
    <t xml:space="preserve">Localisation : 
Suivant localisation des différences de hauteurs de plafonds, suite à la réalisations des réseaux en plenum, sur les différentes phases travaux
</t>
  </si>
  <si>
    <t>3.2.5.2</t>
  </si>
  <si>
    <t>PANNEAUX ACOUSTIQUES</t>
  </si>
  <si>
    <t>3.2.5.2.1</t>
  </si>
  <si>
    <t>REPOSE PANNEAUX ACOUSTIQUES</t>
  </si>
  <si>
    <t>3.2.5.2.1.1</t>
  </si>
  <si>
    <t>Repose de panneaux acoustiques RDC</t>
  </si>
  <si>
    <r>
      <rPr>
        <i/>
        <sz val="8"/>
        <color rgb="FF000000"/>
        <rFont val="Arial"/>
        <family val="2"/>
      </rPr>
      <t xml:space="preserve">Localisation : </t>
    </r>
    <r>
      <rPr>
        <i/>
        <sz val="8"/>
        <color rgb="FF000000"/>
        <rFont val="Arial"/>
        <family val="2"/>
      </rPr>
      <t xml:space="preserve"> 
Au droit du rez de chaussée
</t>
    </r>
    <r>
      <rPr>
        <i/>
        <u/>
        <sz val="8"/>
        <color rgb="FF000000"/>
        <rFont val="Arial"/>
        <family val="2"/>
      </rPr>
      <t>Phase 2</t>
    </r>
    <r>
      <rPr>
        <i/>
        <sz val="8"/>
        <color rgb="FF000000"/>
        <rFont val="Arial"/>
        <family val="2"/>
      </rPr>
      <t xml:space="preserve">
	2 OPEX TRIEUR DE COURRIER 
	AFFRANCHISSEMENT MISE SOUS PLI
	</t>
    </r>
  </si>
  <si>
    <t>3.2.5.2.1.2</t>
  </si>
  <si>
    <t>Repose de panneaux acoustiques R+1</t>
  </si>
  <si>
    <t>3.2.5.2.2</t>
  </si>
  <si>
    <t>PANNEAUX ACOUSTIQUES SOUS FAUX-PLAFOND</t>
  </si>
  <si>
    <t>3.2.5.2.2.1</t>
  </si>
  <si>
    <t>Panneaux acoustiques</t>
  </si>
  <si>
    <t xml:space="preserve">Localisation : 
8 panneaux acoustiques diam 800, suspendus sous le plafonds de la salle de pause
</t>
  </si>
  <si>
    <t>3.2.5.3</t>
  </si>
  <si>
    <t xml:space="preserve">D.O.E. - D.I.U.O. </t>
  </si>
  <si>
    <t>3.2.5.3.1</t>
  </si>
  <si>
    <t>DOE DIUO</t>
  </si>
  <si>
    <t>Total H.T. :</t>
  </si>
  <si>
    <t>Total T.V.A. (20%) :</t>
  </si>
  <si>
    <t>Total T.T.C. :</t>
  </si>
  <si>
    <t>RECAPITULATIF
Lot n°3 PLAFONDS SUSPENDUS</t>
  </si>
  <si>
    <t>RECAPITULATIF DES CHAPITRES</t>
  </si>
  <si>
    <t>3.2 - DESCRIPTION DES OUVRAGES</t>
  </si>
  <si>
    <t>- 3.2.1 - PREPARATION ORGANISATION TRAVAUX</t>
  </si>
  <si>
    <t>- 3.2.2 - DEPOSES</t>
  </si>
  <si>
    <t>- 3.2.3 - PLAFONDS DALLES DEMONTABLES</t>
  </si>
  <si>
    <t>- 3.2.4 - PLAFOND ACOUSTIQUE</t>
  </si>
  <si>
    <t>- 3.2.5 - OUVRAGES DIVERS</t>
  </si>
  <si>
    <t>Total du lot PLAFONDS SUSPENDUS</t>
  </si>
  <si>
    <t xml:space="preserve">Soit en toutes lettres TTC : </t>
  </si>
  <si>
    <t>Fait à _________________________
le _____________________________</t>
  </si>
  <si>
    <t>Signature et cachet de l'Entrepreneur</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</si>
  <si>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</si>
  <si>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</si>
  <si>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</si>
  <si>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</si>
  <si>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</si>
  <si>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</si>
  <si>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</si>
  <si>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</si>
  <si>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</si>
  <si>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</si>
  <si>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</si>
  <si>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</si>
  <si>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</si>
  <si>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</si>
  <si>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</si>
  <si>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</si>
  <si>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</si>
  <si>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</si>
  <si>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</si>
  <si>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</si>
  <si>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</si>
  <si>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</si>
  <si>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</si>
  <si>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</si>
  <si>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</si>
  <si>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</si>
  <si>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</si>
  <si>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</si>
  <si>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RÉNOVATION CAF LOIRE ATLANTIQUE</t>
  </si>
  <si>
    <t>31/10/2025</t>
  </si>
  <si>
    <t>DCE</t>
  </si>
  <si>
    <t>22 rue de Malville</t>
  </si>
  <si>
    <t>44937 NANTES CEDEX 9</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</si>
  <si>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</si>
  <si>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</si>
  <si>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</si>
  <si>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</si>
  <si>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</si>
  <si>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</si>
  <si>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</si>
  <si>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</si>
  <si>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</si>
  <si>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</si>
  <si>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</si>
  <si>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</si>
  <si>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</si>
  <si>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</si>
  <si>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</si>
  <si>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</si>
  <si>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</si>
  <si>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</si>
  <si>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</si>
  <si>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</si>
  <si>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</si>
  <si>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</si>
  <si>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</si>
  <si>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</si>
  <si>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</si>
  <si>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</si>
  <si>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</si>
  <si>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</si>
  <si>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</si>
  <si>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</si>
  <si>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</si>
  <si>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Quantité</t>
  </si>
  <si>
    <t>Prix unitaire</t>
  </si>
  <si>
    <t>Prix total</t>
  </si>
  <si>
    <t>ML</t>
  </si>
  <si>
    <t>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</si>
</sst>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Red]\-#,##0.00\ [$€]"/>
    <numFmt numFmtId="166" formatCode="00000"/>
    <numFmt numFmtId="167" formatCode="0#&quot; &quot;##&quot; &quot;##&quot; &quot;##&quot; &quot;##"/>
  </numFmts>
  <fonts count="26" x14ac:knownFonts="1">
    <font>
      <sz val="11"/>
      <color theme="1"/>
      <name val="Calibri"/>
      <family val="2"/>
      <scheme val="minor"/>
    </font>
    <font>
      <sz val="8"/>
      <color theme="1"/>
      <name val="Arial"/>
      <family val="2"/>
    </font>
    <font>
      <sz val="14"/>
      <color theme="1"/>
      <name val="Arial"/>
      <family val="2"/>
    </font>
    <font>
      <b/>
      <sz val="9"/>
      <color theme="1"/>
      <name val="Arial"/>
      <family val="2"/>
    </font>
    <font>
      <sz val="7"/>
      <color theme="1"/>
      <name val="Arial"/>
      <family val="2"/>
    </font>
    <font>
      <b/>
      <sz val="14"/>
      <color theme="1"/>
      <name val="Arial"/>
      <family val="2"/>
    </font>
    <font>
      <sz val="10"/>
      <color theme="1"/>
      <name val="Arial"/>
      <family val="2"/>
    </font>
    <font>
      <sz val="7"/>
      <color rgb="FF000000"/>
      <name val="Arial"/>
      <family val="2"/>
    </font>
    <font>
      <b/>
      <u/>
      <sz val="12"/>
      <color rgb="FF000000"/>
      <name val="Arial"/>
      <family val="2"/>
    </font>
    <font>
      <b/>
      <sz val="11"/>
      <color rgb="FF000000"/>
      <name val="Arial"/>
      <family val="2"/>
    </font>
    <font>
      <b/>
      <sz val="10"/>
      <color rgb="FF000000"/>
      <name val="Arial"/>
      <family val="2"/>
    </font>
    <font>
      <sz val="6"/>
      <color rgb="FF000000"/>
      <name val="Arial"/>
      <family val="2"/>
    </font>
    <font>
      <b/>
      <sz val="8"/>
      <color rgb="FF000000"/>
      <name val="Arial"/>
      <family val="2"/>
    </font>
    <font>
      <b/>
      <sz val="8"/>
      <color rgb="FF000000"/>
      <name val="Arial"/>
      <family val="2"/>
    </font>
    <font>
      <sz val="8"/>
      <color rgb="FF000000"/>
      <name val="Arial"/>
      <family val="2"/>
    </font>
    <font>
      <i/>
      <sz val="8"/>
      <color rgb="FF000000"/>
      <name val="Arial"/>
      <family val="2"/>
    </font>
    <font>
      <u/>
      <sz val="10"/>
      <color rgb="FF000000"/>
      <name val="Arial"/>
      <family val="2"/>
    </font>
    <font>
      <b/>
      <sz val="10"/>
      <color rgb="FF000000"/>
      <name val="Arial"/>
      <family val="2"/>
    </font>
    <font>
      <b/>
      <u/>
      <sz val="12"/>
      <color theme="1"/>
      <name val="Arial"/>
      <family val="2"/>
    </font>
    <font>
      <b/>
      <u/>
      <sz val="10"/>
      <color theme="1"/>
      <name val="Arial"/>
      <family val="2"/>
    </font>
    <font>
      <b/>
      <sz val="10"/>
      <color theme="1"/>
      <name val="Arial"/>
      <family val="2"/>
    </font>
    <font>
      <sz val="9"/>
      <color theme="1"/>
      <name val="Arial"/>
      <family val="2"/>
    </font>
    <font>
      <b/>
      <sz val="12"/>
      <color theme="1"/>
      <name val="Arial"/>
      <family val="2"/>
    </font>
    <font>
      <sz val="8"/>
      <color indexed="81"/>
      <name val="Tahoma"/>
      <family val="2"/>
    </font>
    <font>
      <b/>
      <i/>
      <sz val="8"/>
      <color rgb="FF000000"/>
      <name val="Arial"/>
      <family val="2"/>
    </font>
    <font>
      <i/>
      <u/>
      <sz val="8"/>
      <color rgb="FF000000"/>
      <name val="Arial"/>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127">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8" fillId="0" borderId="2" xfId="0" applyFont="1" applyBorder="1" applyAlignment="1">
      <alignment vertical="top" wrapText="1"/>
    </xf>
    <xf numFmtId="0" fontId="8" fillId="0" borderId="10" xfId="0" applyFont="1" applyBorder="1" applyAlignment="1">
      <alignment vertical="top" wrapText="1"/>
    </xf>
    <xf numFmtId="0" fontId="7" fillId="0" borderId="11" xfId="0" applyFont="1" applyBorder="1" applyAlignment="1">
      <alignment vertical="top" wrapText="1"/>
    </xf>
    <xf numFmtId="0" fontId="8" fillId="0" borderId="0" xfId="0" applyFont="1" applyAlignment="1">
      <alignment vertical="top" wrapText="1"/>
    </xf>
    <xf numFmtId="0" fontId="8" fillId="0" borderId="11" xfId="0" applyFont="1" applyBorder="1" applyAlignment="1">
      <alignment vertical="top" wrapText="1"/>
    </xf>
    <xf numFmtId="0" fontId="9" fillId="0" borderId="0" xfId="0" applyFont="1" applyAlignment="1">
      <alignment vertical="top" wrapText="1"/>
    </xf>
    <xf numFmtId="0" fontId="9" fillId="0" borderId="11" xfId="0" applyFont="1" applyBorder="1" applyAlignment="1">
      <alignment vertical="top" wrapText="1"/>
    </xf>
    <xf numFmtId="0" fontId="10" fillId="0" borderId="0" xfId="0" applyFont="1" applyAlignment="1">
      <alignment vertical="top" wrapText="1"/>
    </xf>
    <xf numFmtId="0" fontId="10" fillId="0" borderId="11" xfId="0" applyFont="1" applyBorder="1" applyAlignment="1">
      <alignment vertical="top" wrapText="1"/>
    </xf>
    <xf numFmtId="0" fontId="11" fillId="0" borderId="11" xfId="0" applyFont="1" applyBorder="1" applyAlignment="1">
      <alignment vertical="top" wrapText="1"/>
    </xf>
    <xf numFmtId="0" fontId="1" fillId="0" borderId="11" xfId="0" applyFont="1" applyBorder="1" applyAlignment="1">
      <alignment vertical="top" wrapText="1"/>
    </xf>
    <xf numFmtId="164" fontId="13" fillId="0" borderId="9" xfId="0" applyNumberFormat="1" applyFont="1" applyBorder="1" applyAlignment="1">
      <alignment horizontal="right" vertical="top" wrapText="1"/>
    </xf>
    <xf numFmtId="4" fontId="14" fillId="0" borderId="12" xfId="0" applyNumberFormat="1" applyFont="1" applyBorder="1" applyAlignment="1" applyProtection="1">
      <alignment vertical="top" wrapText="1"/>
      <protection locked="0"/>
    </xf>
    <xf numFmtId="4" fontId="14" fillId="0" borderId="9" xfId="0" applyNumberFormat="1" applyFont="1" applyBorder="1" applyAlignment="1">
      <alignment vertical="top" wrapText="1"/>
    </xf>
    <xf numFmtId="10" fontId="4" fillId="0" borderId="0" xfId="0" applyNumberFormat="1" applyFont="1" applyAlignment="1">
      <alignment horizontal="right" vertical="top" wrapText="1"/>
    </xf>
    <xf numFmtId="0" fontId="15" fillId="0" borderId="11" xfId="0" applyFont="1" applyBorder="1" applyAlignment="1">
      <alignment vertical="top" wrapText="1"/>
    </xf>
    <xf numFmtId="0" fontId="1" fillId="0" borderId="0" xfId="0" applyFont="1" applyAlignment="1">
      <alignment vertical="top"/>
    </xf>
    <xf numFmtId="0" fontId="16" fillId="0" borderId="0" xfId="0" applyFont="1" applyAlignment="1">
      <alignment vertical="top" wrapText="1"/>
    </xf>
    <xf numFmtId="0" fontId="16" fillId="0" borderId="11" xfId="0" applyFont="1" applyBorder="1" applyAlignment="1">
      <alignment vertical="top" wrapText="1"/>
    </xf>
    <xf numFmtId="4" fontId="13" fillId="0" borderId="9" xfId="0" applyNumberFormat="1" applyFont="1" applyBorder="1" applyAlignment="1">
      <alignment horizontal="right" vertical="top" wrapText="1"/>
    </xf>
    <xf numFmtId="0" fontId="20" fillId="0" borderId="0" xfId="0" applyFont="1" applyAlignment="1">
      <alignmen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6" fillId="0" borderId="0" xfId="0" applyFont="1" applyAlignment="1">
      <alignment vertical="top" wrapText="1"/>
    </xf>
    <xf numFmtId="0" fontId="6" fillId="0" borderId="0" xfId="0" applyFont="1" applyAlignment="1">
      <alignment horizontal="right" vertical="top" wrapText="1"/>
    </xf>
    <xf numFmtId="0" fontId="6" fillId="0" borderId="9" xfId="0" applyFont="1" applyBorder="1" applyAlignment="1">
      <alignment vertical="top" wrapText="1"/>
    </xf>
    <xf numFmtId="10" fontId="6" fillId="0" borderId="10" xfId="0" applyNumberFormat="1" applyFont="1" applyBorder="1" applyAlignment="1">
      <alignment horizontal="right" vertical="top" wrapText="1"/>
    </xf>
    <xf numFmtId="0" fontId="6" fillId="0" borderId="0" xfId="0" applyFont="1" applyAlignment="1">
      <alignment vertical="top"/>
    </xf>
    <xf numFmtId="10" fontId="6" fillId="0" borderId="11" xfId="0" applyNumberFormat="1" applyFont="1" applyBorder="1" applyAlignment="1">
      <alignment horizontal="right" vertical="top" wrapText="1"/>
    </xf>
    <xf numFmtId="10" fontId="6" fillId="0" borderId="24" xfId="0" applyNumberFormat="1" applyFont="1" applyBorder="1" applyAlignment="1">
      <alignment horizontal="right" vertical="top" wrapText="1"/>
    </xf>
    <xf numFmtId="0" fontId="6" fillId="0" borderId="0" xfId="0" applyFont="1" applyAlignment="1">
      <alignment horizontal="center" vertical="top" wrapText="1"/>
    </xf>
    <xf numFmtId="0" fontId="6" fillId="0" borderId="12" xfId="0" applyFont="1" applyBorder="1" applyAlignment="1" applyProtection="1">
      <alignment horizontal="left" vertical="top" wrapText="1"/>
      <protection locked="0"/>
    </xf>
    <xf numFmtId="0" fontId="6" fillId="0" borderId="12" xfId="0" applyFont="1" applyBorder="1" applyAlignment="1" applyProtection="1">
      <alignment horizontal="center" vertical="top" wrapText="1"/>
      <protection locked="0"/>
    </xf>
    <xf numFmtId="164" fontId="6" fillId="0" borderId="12" xfId="0" applyNumberFormat="1" applyFont="1" applyBorder="1" applyAlignment="1" applyProtection="1">
      <alignment horizontal="right" vertical="top" wrapText="1"/>
      <protection locked="0"/>
    </xf>
    <xf numFmtId="165" fontId="6" fillId="0" borderId="12" xfId="0" applyNumberFormat="1" applyFont="1" applyBorder="1" applyAlignment="1" applyProtection="1">
      <alignment horizontal="right" vertical="top" wrapText="1"/>
      <protection locked="0"/>
    </xf>
    <xf numFmtId="165" fontId="6" fillId="0" borderId="9" xfId="0" applyNumberFormat="1" applyFont="1" applyBorder="1" applyAlignment="1">
      <alignment horizontal="right" vertical="top" wrapText="1"/>
    </xf>
    <xf numFmtId="0" fontId="12" fillId="0" borderId="9" xfId="0" applyFont="1" applyBorder="1" applyAlignment="1">
      <alignment horizontal="right" vertical="top" wrapText="1"/>
    </xf>
    <xf numFmtId="0" fontId="4" fillId="2" borderId="0" xfId="0" applyFont="1" applyFill="1" applyAlignment="1">
      <alignment vertical="top" wrapText="1"/>
    </xf>
    <xf numFmtId="0" fontId="1" fillId="2" borderId="0" xfId="0" applyFont="1" applyFill="1" applyAlignment="1">
      <alignment vertical="top" wrapText="1"/>
    </xf>
    <xf numFmtId="0" fontId="1" fillId="2" borderId="4" xfId="0" applyFont="1" applyFill="1" applyBorder="1" applyAlignment="1">
      <alignment vertical="top" wrapText="1"/>
    </xf>
    <xf numFmtId="0" fontId="6" fillId="0" borderId="9" xfId="0" applyFont="1" applyBorder="1" applyAlignment="1">
      <alignment horizontal="center" vertical="center" wrapText="1"/>
    </xf>
    <xf numFmtId="0" fontId="3" fillId="0" borderId="0" xfId="0" applyFont="1" applyAlignment="1">
      <alignment horizontal="center" vertical="top" wrapText="1"/>
    </xf>
    <xf numFmtId="0" fontId="1" fillId="0" borderId="0" xfId="0" applyFont="1" applyAlignment="1">
      <alignmen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0" xfId="0" applyFont="1" applyAlignment="1">
      <alignment vertical="top" wrapText="1"/>
    </xf>
    <xf numFmtId="0" fontId="21" fillId="0" borderId="21" xfId="0" applyFont="1" applyBorder="1" applyAlignment="1">
      <alignment vertical="top" wrapText="1"/>
    </xf>
    <xf numFmtId="0" fontId="6" fillId="0" borderId="0" xfId="0" applyFont="1" applyAlignment="1">
      <alignment vertical="top" wrapText="1"/>
    </xf>
    <xf numFmtId="0" fontId="1" fillId="0" borderId="23" xfId="0" applyFont="1" applyBorder="1" applyAlignment="1">
      <alignment vertical="top" wrapText="1"/>
    </xf>
    <xf numFmtId="0" fontId="6" fillId="0" borderId="0" xfId="0" applyFont="1" applyAlignment="1">
      <alignment horizontal="lef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1" fillId="0" borderId="16" xfId="0" applyFont="1" applyBorder="1" applyAlignment="1">
      <alignment vertical="top" wrapText="1"/>
    </xf>
    <xf numFmtId="0" fontId="1" fillId="0" borderId="2" xfId="0" applyFont="1" applyBorder="1" applyAlignment="1">
      <alignment vertical="top" wrapText="1"/>
    </xf>
    <xf numFmtId="0" fontId="1" fillId="0" borderId="17" xfId="0" applyFont="1" applyBorder="1" applyAlignment="1">
      <alignment vertical="top" wrapText="1"/>
    </xf>
    <xf numFmtId="0" fontId="3" fillId="0" borderId="18" xfId="0" applyFont="1" applyBorder="1" applyAlignment="1">
      <alignment vertical="top" wrapText="1"/>
    </xf>
    <xf numFmtId="165" fontId="3" fillId="0" borderId="0" xfId="0" applyNumberFormat="1" applyFont="1" applyAlignment="1">
      <alignment vertical="top" wrapText="1"/>
    </xf>
    <xf numFmtId="165" fontId="1" fillId="0" borderId="0" xfId="0" applyNumberFormat="1" applyFont="1" applyAlignment="1">
      <alignment vertical="top" wrapText="1"/>
    </xf>
    <xf numFmtId="165" fontId="1" fillId="0" borderId="19" xfId="0" applyNumberFormat="1" applyFont="1" applyBorder="1" applyAlignment="1">
      <alignment vertical="top" wrapText="1"/>
    </xf>
    <xf numFmtId="0" fontId="3" fillId="0" borderId="20" xfId="0" applyFont="1" applyBorder="1" applyAlignment="1">
      <alignment vertical="top" wrapText="1"/>
    </xf>
    <xf numFmtId="0" fontId="1" fillId="0" borderId="21" xfId="0" applyFont="1" applyBorder="1" applyAlignment="1">
      <alignment vertical="top" wrapText="1"/>
    </xf>
    <xf numFmtId="165" fontId="3" fillId="0" borderId="21" xfId="0" applyNumberFormat="1" applyFont="1" applyBorder="1" applyAlignment="1">
      <alignment vertical="top" wrapText="1"/>
    </xf>
    <xf numFmtId="165" fontId="1" fillId="0" borderId="21" xfId="0" applyNumberFormat="1" applyFont="1" applyBorder="1" applyAlignment="1">
      <alignment vertical="top" wrapText="1"/>
    </xf>
    <xf numFmtId="165" fontId="1" fillId="0" borderId="22" xfId="0" applyNumberFormat="1" applyFont="1" applyBorder="1" applyAlignment="1">
      <alignment vertical="top" wrapText="1"/>
    </xf>
    <xf numFmtId="0" fontId="21" fillId="0" borderId="0" xfId="0" applyFont="1" applyAlignment="1">
      <alignment vertical="top" wrapText="1"/>
    </xf>
    <xf numFmtId="165" fontId="21" fillId="0" borderId="0" xfId="0" applyNumberFormat="1" applyFont="1" applyAlignment="1">
      <alignment horizontal="right" vertical="top" wrapText="1" indent="1"/>
    </xf>
    <xf numFmtId="165" fontId="21" fillId="0" borderId="0" xfId="0" applyNumberFormat="1" applyFont="1" applyAlignment="1">
      <alignment horizontal="right" vertical="top" wrapText="1"/>
    </xf>
    <xf numFmtId="0" fontId="21" fillId="0" borderId="0" xfId="0" applyFont="1" applyAlignment="1">
      <alignment horizontal="left" vertical="top" wrapText="1" indent="1"/>
    </xf>
    <xf numFmtId="165" fontId="17" fillId="0" borderId="0" xfId="0" applyNumberFormat="1" applyFont="1" applyAlignment="1">
      <alignment horizontal="right" vertical="top" wrapText="1"/>
    </xf>
    <xf numFmtId="165" fontId="17" fillId="0" borderId="5" xfId="0" applyNumberFormat="1" applyFont="1" applyBorder="1" applyAlignment="1">
      <alignment horizontal="right" vertical="top" wrapText="1"/>
    </xf>
    <xf numFmtId="0" fontId="17" fillId="0" borderId="4" xfId="0" applyFont="1" applyBorder="1" applyAlignment="1">
      <alignment vertical="top" wrapText="1"/>
    </xf>
    <xf numFmtId="0" fontId="17" fillId="0" borderId="0" xfId="0" applyFont="1" applyAlignment="1">
      <alignment vertical="top" wrapText="1"/>
    </xf>
    <xf numFmtId="165" fontId="17" fillId="0" borderId="7" xfId="0" applyNumberFormat="1" applyFont="1" applyBorder="1" applyAlignment="1">
      <alignment horizontal="right" vertical="top" wrapText="1"/>
    </xf>
    <xf numFmtId="165" fontId="17" fillId="0" borderId="8" xfId="0" applyNumberFormat="1" applyFont="1" applyBorder="1" applyAlignment="1">
      <alignment horizontal="right" vertical="top" wrapText="1"/>
    </xf>
    <xf numFmtId="0" fontId="17" fillId="0" borderId="6" xfId="0" applyFont="1" applyBorder="1" applyAlignment="1">
      <alignment vertical="top" wrapText="1"/>
    </xf>
    <xf numFmtId="0" fontId="17" fillId="0" borderId="7" xfId="0" applyFont="1" applyBorder="1" applyAlignment="1">
      <alignment vertical="top" wrapText="1"/>
    </xf>
    <xf numFmtId="0" fontId="18" fillId="0" borderId="2" xfId="0" applyFont="1" applyBorder="1" applyAlignment="1">
      <alignment horizontal="center" vertical="top" wrapText="1"/>
    </xf>
    <xf numFmtId="0" fontId="19" fillId="0" borderId="0" xfId="0" applyFont="1" applyAlignment="1">
      <alignment horizontal="center" vertical="top" wrapText="1"/>
    </xf>
    <xf numFmtId="165" fontId="20" fillId="0" borderId="0" xfId="0" applyNumberFormat="1" applyFont="1" applyAlignment="1">
      <alignment horizontal="right" vertical="top" wrapText="1"/>
    </xf>
    <xf numFmtId="0" fontId="20" fillId="0" borderId="0" xfId="0" applyFont="1" applyAlignment="1">
      <alignment horizontal="left" vertical="top" wrapText="1"/>
    </xf>
    <xf numFmtId="0" fontId="20" fillId="0" borderId="0" xfId="0" applyFont="1" applyAlignment="1">
      <alignment vertical="top" wrapText="1"/>
    </xf>
    <xf numFmtId="0" fontId="16" fillId="0" borderId="0" xfId="0" applyFont="1" applyAlignment="1">
      <alignment vertical="top" wrapText="1"/>
    </xf>
    <xf numFmtId="0" fontId="12" fillId="0" borderId="11" xfId="0" applyFont="1" applyBorder="1" applyAlignment="1">
      <alignment vertical="top" wrapText="1"/>
    </xf>
    <xf numFmtId="0" fontId="1" fillId="0" borderId="11" xfId="0" applyFont="1" applyBorder="1" applyAlignment="1">
      <alignment vertical="top" wrapText="1"/>
    </xf>
    <xf numFmtId="0" fontId="15" fillId="0" borderId="11" xfId="0" applyFont="1" applyBorder="1" applyAlignment="1">
      <alignment vertical="top" wrapText="1"/>
    </xf>
    <xf numFmtId="0" fontId="10" fillId="0" borderId="0" xfId="0" applyFont="1" applyAlignment="1">
      <alignment vertical="top" wrapText="1"/>
    </xf>
    <xf numFmtId="0" fontId="0" fillId="0" borderId="0" xfId="0"/>
    <xf numFmtId="0" fontId="17" fillId="0" borderId="2" xfId="0" applyFont="1" applyBorder="1" applyAlignment="1">
      <alignment horizontal="right" vertical="top" wrapText="1"/>
    </xf>
    <xf numFmtId="0" fontId="17" fillId="0" borderId="3" xfId="0" applyFont="1" applyBorder="1" applyAlignment="1">
      <alignment horizontal="right" vertical="top" wrapText="1"/>
    </xf>
    <xf numFmtId="0" fontId="17" fillId="0" borderId="1" xfId="0" applyFont="1" applyBorder="1" applyAlignment="1">
      <alignment vertical="top" wrapText="1"/>
    </xf>
    <xf numFmtId="0" fontId="17" fillId="0" borderId="2" xfId="0" applyFont="1" applyBorder="1" applyAlignment="1">
      <alignment vertical="top" wrapText="1"/>
    </xf>
    <xf numFmtId="0" fontId="1" fillId="0" borderId="5" xfId="0" applyFont="1" applyBorder="1" applyAlignment="1">
      <alignment vertical="top" wrapText="1"/>
    </xf>
    <xf numFmtId="0" fontId="1" fillId="0" borderId="4" xfId="0" applyFont="1" applyBorder="1" applyAlignment="1">
      <alignment vertical="top" wrapText="1"/>
    </xf>
    <xf numFmtId="0" fontId="15" fillId="0" borderId="0" xfId="0" applyFont="1" applyAlignment="1">
      <alignment vertical="top" wrapText="1"/>
    </xf>
    <xf numFmtId="0" fontId="9" fillId="0" borderId="0" xfId="0" applyFont="1" applyAlignment="1">
      <alignment vertical="top" wrapText="1"/>
    </xf>
    <xf numFmtId="0" fontId="1" fillId="0" borderId="9" xfId="0" applyFont="1" applyBorder="1" applyAlignment="1">
      <alignment horizontal="center" vertical="top" wrapText="1"/>
    </xf>
    <xf numFmtId="0" fontId="8" fillId="0" borderId="2" xfId="0" applyFont="1" applyBorder="1" applyAlignment="1">
      <alignment vertical="top" wrapText="1"/>
    </xf>
    <xf numFmtId="0" fontId="8" fillId="0" borderId="0" xfId="0" applyFont="1" applyAlignment="1">
      <alignment vertical="top" wrapText="1"/>
    </xf>
    <xf numFmtId="0" fontId="6" fillId="0" borderId="9" xfId="0" applyFont="1" applyBorder="1" applyAlignment="1">
      <alignment vertical="top" wrapText="1"/>
    </xf>
    <xf numFmtId="167" fontId="6" fillId="0" borderId="12" xfId="0" applyNumberFormat="1" applyFont="1" applyBorder="1" applyAlignment="1" applyProtection="1">
      <alignment vertical="top" wrapText="1"/>
      <protection locked="0"/>
    </xf>
    <xf numFmtId="0" fontId="6" fillId="0" borderId="12" xfId="0" applyFont="1" applyBorder="1" applyAlignment="1" applyProtection="1">
      <alignment vertical="top" wrapText="1"/>
      <protection locked="0"/>
    </xf>
    <xf numFmtId="0" fontId="20" fillId="0" borderId="0" xfId="0" applyFont="1" applyAlignment="1">
      <alignment horizontal="center" vertical="top" wrapText="1"/>
    </xf>
    <xf numFmtId="166" fontId="6" fillId="0" borderId="12" xfId="0" applyNumberFormat="1" applyFont="1" applyBorder="1" applyAlignment="1" applyProtection="1">
      <alignment vertical="top" wrapText="1"/>
      <protection locked="0"/>
    </xf>
    <xf numFmtId="0" fontId="22" fillId="0" borderId="0" xfId="0" applyFont="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cid:bff68e8e-4898-4bf5-89a6-a6227d8c6faa@FRAP264.PROD.OUTLOOK.COM" TargetMode="External"/><Relationship Id="rId3" Type="http://schemas.openxmlformats.org/officeDocument/2006/relationships/image" Target="../media/image3.pn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5</xdr:col>
      <xdr:colOff>304800</xdr:colOff>
      <xdr:row>2</xdr:row>
      <xdr:rowOff>80963</xdr:rowOff>
    </xdr:from>
    <xdr:to>
      <xdr:col>6</xdr:col>
      <xdr:colOff>527550</xdr:colOff>
      <xdr:row>8</xdr:row>
      <xdr:rowOff>31794</xdr:rowOff>
    </xdr:to>
    <xdr:pic>
      <xdr:nvPicPr>
        <xdr:cNvPr id="2" name="Picture 1" descr="{df0be6a2-f066-4d1d-8247-3d33980fd77c}">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191000" y="309563"/>
          <a:ext cx="1080000" cy="636632"/>
        </a:xfrm>
        <a:prstGeom prst="rect">
          <a:avLst/>
        </a:prstGeom>
      </xdr:spPr>
    </xdr:pic>
    <xdr:clientData/>
  </xdr:twoCellAnchor>
  <xdr:twoCellAnchor editAs="oneCell">
    <xdr:from>
      <xdr:col>1</xdr:col>
      <xdr:colOff>33338</xdr:colOff>
      <xdr:row>81</xdr:row>
      <xdr:rowOff>47625</xdr:rowOff>
    </xdr:from>
    <xdr:to>
      <xdr:col>1</xdr:col>
      <xdr:colOff>636587</xdr:colOff>
      <xdr:row>83</xdr:row>
      <xdr:rowOff>65249</xdr:rowOff>
    </xdr:to>
    <xdr:pic>
      <xdr:nvPicPr>
        <xdr:cNvPr id="4" name="Picture 3" descr="{71f9b4f1-f340-4389-b31b-e099a09643d7}">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42863" y="9305925"/>
          <a:ext cx="603250" cy="246224"/>
        </a:xfrm>
        <a:prstGeom prst="rect">
          <a:avLst/>
        </a:prstGeom>
      </xdr:spPr>
    </xdr:pic>
    <xdr:clientData/>
  </xdr:twoCellAnchor>
  <xdr:twoCellAnchor editAs="oneCell">
    <xdr:from>
      <xdr:col>1</xdr:col>
      <xdr:colOff>33338</xdr:colOff>
      <xdr:row>72</xdr:row>
      <xdr:rowOff>95250</xdr:rowOff>
    </xdr:from>
    <xdr:to>
      <xdr:col>1</xdr:col>
      <xdr:colOff>636587</xdr:colOff>
      <xdr:row>78</xdr:row>
      <xdr:rowOff>23101</xdr:rowOff>
    </xdr:to>
    <xdr:pic>
      <xdr:nvPicPr>
        <xdr:cNvPr id="5" name="Picture 4" descr="{67e6d1f8-9a19-4afa-b601-a7ba0c3450ed}">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stretch>
          <a:fillRect/>
        </a:stretch>
      </xdr:blipFill>
      <xdr:spPr>
        <a:xfrm>
          <a:off x="42863" y="8324850"/>
          <a:ext cx="603250" cy="613651"/>
        </a:xfrm>
        <a:prstGeom prst="rect">
          <a:avLst/>
        </a:prstGeom>
      </xdr:spPr>
    </xdr:pic>
    <xdr:clientData/>
  </xdr:twoCellAnchor>
  <xdr:twoCellAnchor editAs="oneCell">
    <xdr:from>
      <xdr:col>1</xdr:col>
      <xdr:colOff>33338</xdr:colOff>
      <xdr:row>67</xdr:row>
      <xdr:rowOff>57150</xdr:rowOff>
    </xdr:from>
    <xdr:to>
      <xdr:col>1</xdr:col>
      <xdr:colOff>636587</xdr:colOff>
      <xdr:row>69</xdr:row>
      <xdr:rowOff>50891</xdr:rowOff>
    </xdr:to>
    <xdr:pic>
      <xdr:nvPicPr>
        <xdr:cNvPr id="6" name="Picture 5" descr="{60b908b9-45ad-4f19-a87d-8b348652fa91}">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4"/>
        <a:stretch>
          <a:fillRect/>
        </a:stretch>
      </xdr:blipFill>
      <xdr:spPr>
        <a:xfrm>
          <a:off x="42863" y="7715250"/>
          <a:ext cx="603250" cy="222341"/>
        </a:xfrm>
        <a:prstGeom prst="rect">
          <a:avLst/>
        </a:prstGeom>
      </xdr:spPr>
    </xdr:pic>
    <xdr:clientData/>
  </xdr:twoCellAnchor>
  <xdr:twoCellAnchor editAs="oneCell">
    <xdr:from>
      <xdr:col>1</xdr:col>
      <xdr:colOff>33338</xdr:colOff>
      <xdr:row>59</xdr:row>
      <xdr:rowOff>66675</xdr:rowOff>
    </xdr:from>
    <xdr:to>
      <xdr:col>1</xdr:col>
      <xdr:colOff>636587</xdr:colOff>
      <xdr:row>63</xdr:row>
      <xdr:rowOff>39451</xdr:rowOff>
    </xdr:to>
    <xdr:pic>
      <xdr:nvPicPr>
        <xdr:cNvPr id="7" name="Picture 6" descr="{6aaa0f79-4219-4edd-9fbb-8535ea47371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a:stretch>
          <a:fillRect/>
        </a:stretch>
      </xdr:blipFill>
      <xdr:spPr>
        <a:xfrm>
          <a:off x="42863" y="6810375"/>
          <a:ext cx="603250" cy="429976"/>
        </a:xfrm>
        <a:prstGeom prst="rect">
          <a:avLst/>
        </a:prstGeom>
      </xdr:spPr>
    </xdr:pic>
    <xdr:clientData/>
  </xdr:twoCellAnchor>
  <xdr:twoCellAnchor editAs="oneCell">
    <xdr:from>
      <xdr:col>1</xdr:col>
      <xdr:colOff>33338</xdr:colOff>
      <xdr:row>53</xdr:row>
      <xdr:rowOff>76200</xdr:rowOff>
    </xdr:from>
    <xdr:to>
      <xdr:col>1</xdr:col>
      <xdr:colOff>636587</xdr:colOff>
      <xdr:row>55</xdr:row>
      <xdr:rowOff>35898</xdr:rowOff>
    </xdr:to>
    <xdr:pic>
      <xdr:nvPicPr>
        <xdr:cNvPr id="8" name="Picture 7" descr="{9e801eff-d1ce-4dc4-9b91-962fc75ccf06}">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a:stretch>
          <a:fillRect/>
        </a:stretch>
      </xdr:blipFill>
      <xdr:spPr>
        <a:xfrm>
          <a:off x="42863" y="6134100"/>
          <a:ext cx="603250" cy="188298"/>
        </a:xfrm>
        <a:prstGeom prst="rect">
          <a:avLst/>
        </a:prstGeom>
      </xdr:spPr>
    </xdr:pic>
    <xdr:clientData/>
  </xdr:twoCellAnchor>
  <xdr:twoCellAnchor>
    <xdr:from>
      <xdr:col>4</xdr:col>
      <xdr:colOff>361950</xdr:colOff>
      <xdr:row>26</xdr:row>
      <xdr:rowOff>31750</xdr:rowOff>
    </xdr:from>
    <xdr:to>
      <xdr:col>7</xdr:col>
      <xdr:colOff>699772</xdr:colOff>
      <xdr:row>43</xdr:row>
      <xdr:rowOff>34133</xdr:rowOff>
    </xdr:to>
    <xdr:pic>
      <xdr:nvPicPr>
        <xdr:cNvPr id="9" name="Image 8">
          <a:extLst>
            <a:ext uri="{FF2B5EF4-FFF2-40B4-BE49-F238E27FC236}">
              <a16:creationId xmlns:a16="http://schemas.microsoft.com/office/drawing/2014/main" id="{616FDF46-4A7C-43D7-88D1-7FE9D32ACB77}"/>
            </a:ext>
          </a:extLst>
        </xdr:cNvPr>
        <xdr:cNvPicPr>
          <a:picLocks noChangeAspect="1" noChangeArrowheads="1"/>
        </xdr:cNvPicPr>
      </xdr:nvPicPr>
      <xdr:blipFill>
        <a:blip xmlns:r="http://schemas.openxmlformats.org/officeDocument/2006/relationships" r:embed="rId7" r:link="rId8" cstate="print">
          <a:extLst>
            <a:ext uri="{28A0092B-C50C-407E-A947-70E740481C1C}">
              <a14:useLocalDpi xmlns:a14="http://schemas.microsoft.com/office/drawing/2010/main" val="0"/>
            </a:ext>
          </a:extLst>
        </a:blip>
        <a:srcRect/>
        <a:stretch>
          <a:fillRect/>
        </a:stretch>
      </xdr:blipFill>
      <xdr:spPr bwMode="auto">
        <a:xfrm>
          <a:off x="3429000" y="3003550"/>
          <a:ext cx="3112772" cy="19454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I87"/>
  <sheetViews>
    <sheetView showGridLines="0" tabSelected="1" workbookViewId="0">
      <selection activeCell="M23" sqref="M23"/>
    </sheetView>
  </sheetViews>
  <sheetFormatPr baseColWidth="10" defaultColWidth="8.7265625" defaultRowHeight="9" customHeight="1" x14ac:dyDescent="0.35"/>
  <cols>
    <col min="1" max="1" width="0.1796875" customWidth="1"/>
    <col min="2" max="2" width="10.1796875" customWidth="1"/>
    <col min="3" max="3" width="31.26953125" customWidth="1"/>
    <col min="4" max="4" width="2.26953125" customWidth="1"/>
    <col min="5" max="5" width="14.453125" customWidth="1"/>
    <col min="6" max="6" width="12.81640625" customWidth="1"/>
    <col min="7" max="7" width="12.453125" customWidth="1"/>
    <col min="8" max="8" width="14.54296875" customWidth="1"/>
    <col min="9" max="9" width="2.1796875" customWidth="1"/>
    <col min="10" max="69" width="10.7265625" customWidth="1"/>
  </cols>
  <sheetData>
    <row r="1" spans="2:9" ht="9" customHeight="1" x14ac:dyDescent="0.35">
      <c r="B1" s="1"/>
      <c r="C1" s="2"/>
      <c r="D1" s="3"/>
      <c r="E1" s="3"/>
      <c r="F1" s="3"/>
      <c r="G1" s="3"/>
      <c r="H1" s="3"/>
      <c r="I1" s="4"/>
    </row>
    <row r="2" spans="2:9" ht="9" customHeight="1" x14ac:dyDescent="0.35">
      <c r="B2" s="5"/>
      <c r="C2" s="6"/>
      <c r="D2" s="7"/>
      <c r="E2" s="57"/>
      <c r="F2" s="57"/>
      <c r="G2" s="57"/>
      <c r="H2" s="57"/>
      <c r="I2" s="8"/>
    </row>
    <row r="3" spans="2:9" ht="9" customHeight="1" x14ac:dyDescent="0.35">
      <c r="B3" s="5"/>
      <c r="C3" s="6"/>
      <c r="D3" s="7"/>
      <c r="E3" s="57"/>
      <c r="F3" s="57"/>
      <c r="G3" s="57"/>
      <c r="H3" s="57"/>
      <c r="I3" s="8"/>
    </row>
    <row r="4" spans="2:9" ht="9" customHeight="1" x14ac:dyDescent="0.35">
      <c r="B4" s="5"/>
      <c r="C4" s="6"/>
      <c r="D4" s="7"/>
      <c r="E4" s="57"/>
      <c r="F4" s="57"/>
      <c r="G4" s="57"/>
      <c r="H4" s="57"/>
      <c r="I4" s="8"/>
    </row>
    <row r="5" spans="2:9" ht="9" customHeight="1" x14ac:dyDescent="0.35">
      <c r="B5" s="5"/>
      <c r="C5" s="6"/>
      <c r="D5" s="7"/>
      <c r="E5" s="57"/>
      <c r="F5" s="57"/>
      <c r="G5" s="57"/>
      <c r="H5" s="57"/>
      <c r="I5" s="8"/>
    </row>
    <row r="6" spans="2:9" ht="9" customHeight="1" x14ac:dyDescent="0.35">
      <c r="B6" s="5"/>
      <c r="C6" s="6"/>
      <c r="D6" s="7"/>
      <c r="E6" s="57"/>
      <c r="F6" s="57"/>
      <c r="G6" s="57"/>
      <c r="H6" s="57"/>
      <c r="I6" s="8"/>
    </row>
    <row r="7" spans="2:9" ht="9" customHeight="1" x14ac:dyDescent="0.35">
      <c r="B7" s="5"/>
      <c r="C7" s="6"/>
      <c r="D7" s="7"/>
      <c r="E7" s="57"/>
      <c r="F7" s="57"/>
      <c r="G7" s="57"/>
      <c r="H7" s="57"/>
      <c r="I7" s="8"/>
    </row>
    <row r="8" spans="2:9" ht="9" customHeight="1" x14ac:dyDescent="0.35">
      <c r="B8" s="5"/>
      <c r="C8" s="6"/>
      <c r="D8" s="7"/>
      <c r="E8" s="57"/>
      <c r="F8" s="57"/>
      <c r="G8" s="57"/>
      <c r="H8" s="57"/>
      <c r="I8" s="8"/>
    </row>
    <row r="9" spans="2:9" ht="9" customHeight="1" x14ac:dyDescent="0.35">
      <c r="B9" s="5"/>
      <c r="C9" s="6"/>
      <c r="D9" s="7"/>
      <c r="E9" s="57"/>
      <c r="F9" s="57"/>
      <c r="G9" s="57"/>
      <c r="H9" s="57"/>
      <c r="I9" s="8"/>
    </row>
    <row r="10" spans="2:9" ht="9" customHeight="1" x14ac:dyDescent="0.35">
      <c r="B10" s="5"/>
      <c r="C10" s="6"/>
      <c r="D10" s="7"/>
      <c r="E10" s="57"/>
      <c r="F10" s="57"/>
      <c r="G10" s="57"/>
      <c r="H10" s="57"/>
      <c r="I10" s="8"/>
    </row>
    <row r="11" spans="2:9" ht="9" customHeight="1" x14ac:dyDescent="0.35">
      <c r="B11" s="5"/>
      <c r="C11" s="6"/>
      <c r="D11" s="7"/>
      <c r="E11" s="63" t="str">
        <f>IF(Paramètres!C5&lt;&gt;"",Paramètres!C5,"")</f>
        <v>RÉNOVATION CAF LOIRE ATLANTIQUE</v>
      </c>
      <c r="F11" s="63"/>
      <c r="G11" s="63"/>
      <c r="H11" s="63"/>
      <c r="I11" s="8"/>
    </row>
    <row r="12" spans="2:9" ht="9" customHeight="1" x14ac:dyDescent="0.35">
      <c r="B12" s="5"/>
      <c r="C12" s="6"/>
      <c r="D12" s="7"/>
      <c r="E12" s="63"/>
      <c r="F12" s="63"/>
      <c r="G12" s="63"/>
      <c r="H12" s="63"/>
      <c r="I12" s="8"/>
    </row>
    <row r="13" spans="2:9" ht="9" customHeight="1" x14ac:dyDescent="0.35">
      <c r="B13" s="5"/>
      <c r="C13" s="6"/>
      <c r="D13" s="7"/>
      <c r="E13" s="63"/>
      <c r="F13" s="63"/>
      <c r="G13" s="63"/>
      <c r="H13" s="63"/>
      <c r="I13" s="8"/>
    </row>
    <row r="14" spans="2:9" ht="9" customHeight="1" x14ac:dyDescent="0.35">
      <c r="B14" s="5"/>
      <c r="C14" s="6"/>
      <c r="D14" s="7"/>
      <c r="E14" s="63"/>
      <c r="F14" s="63"/>
      <c r="G14" s="63"/>
      <c r="H14" s="63"/>
      <c r="I14" s="8"/>
    </row>
    <row r="15" spans="2:9" ht="9" customHeight="1" x14ac:dyDescent="0.35">
      <c r="B15" s="5"/>
      <c r="C15" s="6"/>
      <c r="D15" s="7"/>
      <c r="E15" s="63"/>
      <c r="F15" s="63"/>
      <c r="G15" s="63"/>
      <c r="H15" s="63"/>
      <c r="I15" s="8"/>
    </row>
    <row r="16" spans="2:9" ht="9" customHeight="1" x14ac:dyDescent="0.35">
      <c r="B16" s="5"/>
      <c r="C16" s="6"/>
      <c r="D16" s="7"/>
      <c r="E16" s="63"/>
      <c r="F16" s="63"/>
      <c r="G16" s="63"/>
      <c r="H16" s="63"/>
      <c r="I16" s="8"/>
    </row>
    <row r="17" spans="2:9" ht="9" customHeight="1" x14ac:dyDescent="0.35">
      <c r="B17" s="5"/>
      <c r="C17" s="6"/>
      <c r="D17" s="7"/>
      <c r="E17" s="63"/>
      <c r="F17" s="63"/>
      <c r="G17" s="63"/>
      <c r="H17" s="63"/>
      <c r="I17" s="8"/>
    </row>
    <row r="18" spans="2:9" ht="9" customHeight="1" x14ac:dyDescent="0.35">
      <c r="B18" s="5"/>
      <c r="C18" s="6"/>
      <c r="D18" s="7"/>
      <c r="E18" s="63"/>
      <c r="F18" s="63"/>
      <c r="G18" s="63"/>
      <c r="H18" s="63"/>
      <c r="I18" s="8"/>
    </row>
    <row r="19" spans="2:9" ht="9" customHeight="1" x14ac:dyDescent="0.35">
      <c r="B19" s="5"/>
      <c r="C19" s="6"/>
      <c r="D19" s="7"/>
      <c r="E19" s="63"/>
      <c r="F19" s="63"/>
      <c r="G19" s="63"/>
      <c r="H19" s="63"/>
      <c r="I19" s="8"/>
    </row>
    <row r="20" spans="2:9" ht="9" customHeight="1" x14ac:dyDescent="0.35">
      <c r="B20" s="5"/>
      <c r="C20" s="6"/>
      <c r="D20" s="7"/>
      <c r="E20" s="63" t="str">
        <f>IF(Paramètres!C24&lt;&gt;"",Paramètres!C24,"") &amp; CHAR(10) &amp; IF(Paramètres!C26&lt;&gt;"",Paramètres!C26,"") &amp; CHAR(10) &amp; IF(Paramètres!C28&lt;&gt;"",Paramètres!C28,"")</f>
        <v xml:space="preserve">22 rue de Malville
44937 NANTES CEDEX 9
</v>
      </c>
      <c r="F20" s="63"/>
      <c r="G20" s="63"/>
      <c r="H20" s="63"/>
      <c r="I20" s="8"/>
    </row>
    <row r="21" spans="2:9" ht="9" customHeight="1" x14ac:dyDescent="0.35">
      <c r="B21" s="5"/>
      <c r="C21" s="6"/>
      <c r="D21" s="7"/>
      <c r="E21" s="63"/>
      <c r="F21" s="63"/>
      <c r="G21" s="63"/>
      <c r="H21" s="63"/>
      <c r="I21" s="8"/>
    </row>
    <row r="22" spans="2:9" ht="9" customHeight="1" x14ac:dyDescent="0.35">
      <c r="B22" s="5"/>
      <c r="C22" s="6"/>
      <c r="D22" s="7"/>
      <c r="E22" s="63"/>
      <c r="F22" s="63"/>
      <c r="G22" s="63"/>
      <c r="H22" s="63"/>
      <c r="I22" s="8"/>
    </row>
    <row r="23" spans="2:9" ht="9" customHeight="1" x14ac:dyDescent="0.35">
      <c r="B23" s="5"/>
      <c r="C23" s="6"/>
      <c r="D23" s="7"/>
      <c r="E23" s="63"/>
      <c r="F23" s="63"/>
      <c r="G23" s="63"/>
      <c r="H23" s="63"/>
      <c r="I23" s="8"/>
    </row>
    <row r="24" spans="2:9" ht="9" customHeight="1" x14ac:dyDescent="0.35">
      <c r="B24" s="5"/>
      <c r="C24" s="6"/>
      <c r="D24" s="7"/>
      <c r="E24" s="63"/>
      <c r="F24" s="63"/>
      <c r="G24" s="63"/>
      <c r="H24" s="63"/>
      <c r="I24" s="8"/>
    </row>
    <row r="25" spans="2:9" ht="9" customHeight="1" x14ac:dyDescent="0.35">
      <c r="B25" s="5"/>
      <c r="C25" s="6"/>
      <c r="D25" s="7"/>
      <c r="E25" s="63"/>
      <c r="F25" s="63"/>
      <c r="G25" s="63"/>
      <c r="H25" s="63"/>
      <c r="I25" s="8"/>
    </row>
    <row r="26" spans="2:9" ht="9" customHeight="1" x14ac:dyDescent="0.35">
      <c r="B26" s="5"/>
      <c r="C26" s="6"/>
      <c r="D26" s="7"/>
      <c r="E26" s="63"/>
      <c r="F26" s="63"/>
      <c r="G26" s="63"/>
      <c r="H26" s="63"/>
      <c r="I26" s="8"/>
    </row>
    <row r="27" spans="2:9" ht="9" customHeight="1" x14ac:dyDescent="0.35">
      <c r="B27" s="5"/>
      <c r="C27" s="6"/>
      <c r="D27" s="7"/>
      <c r="E27" s="63"/>
      <c r="F27" s="63"/>
      <c r="G27" s="63"/>
      <c r="H27" s="63"/>
      <c r="I27" s="8"/>
    </row>
    <row r="28" spans="2:9" ht="9" customHeight="1" x14ac:dyDescent="0.35">
      <c r="B28" s="5"/>
      <c r="C28" s="6"/>
      <c r="D28" s="7"/>
      <c r="E28" s="57"/>
      <c r="F28" s="57"/>
      <c r="G28" s="57"/>
      <c r="H28" s="57"/>
      <c r="I28" s="8"/>
    </row>
    <row r="29" spans="2:9" ht="9" customHeight="1" x14ac:dyDescent="0.35">
      <c r="B29" s="5"/>
      <c r="C29" s="6"/>
      <c r="D29" s="7"/>
      <c r="E29" s="57"/>
      <c r="F29" s="57"/>
      <c r="G29" s="57"/>
      <c r="H29" s="57"/>
      <c r="I29" s="8"/>
    </row>
    <row r="30" spans="2:9" ht="9" customHeight="1" x14ac:dyDescent="0.35">
      <c r="B30" s="5"/>
      <c r="C30" s="6"/>
      <c r="D30" s="7"/>
      <c r="E30" s="57"/>
      <c r="F30" s="57"/>
      <c r="G30" s="57"/>
      <c r="H30" s="57"/>
      <c r="I30" s="8"/>
    </row>
    <row r="31" spans="2:9" ht="9" customHeight="1" x14ac:dyDescent="0.35">
      <c r="B31" s="5"/>
      <c r="C31" s="6"/>
      <c r="D31" s="7"/>
      <c r="E31" s="57"/>
      <c r="F31" s="57"/>
      <c r="G31" s="57"/>
      <c r="H31" s="57"/>
      <c r="I31" s="8"/>
    </row>
    <row r="32" spans="2:9" ht="9" customHeight="1" x14ac:dyDescent="0.35">
      <c r="B32" s="5"/>
      <c r="C32" s="6"/>
      <c r="D32" s="7"/>
      <c r="E32" s="57"/>
      <c r="F32" s="57"/>
      <c r="G32" s="57"/>
      <c r="H32" s="57"/>
      <c r="I32" s="8"/>
    </row>
    <row r="33" spans="2:9" ht="9" customHeight="1" x14ac:dyDescent="0.35">
      <c r="B33" s="5"/>
      <c r="C33" s="6"/>
      <c r="D33" s="7"/>
      <c r="E33" s="57"/>
      <c r="F33" s="57"/>
      <c r="G33" s="57"/>
      <c r="H33" s="57"/>
      <c r="I33" s="8"/>
    </row>
    <row r="34" spans="2:9" ht="9" customHeight="1" x14ac:dyDescent="0.35">
      <c r="B34" s="5"/>
      <c r="C34" s="6"/>
      <c r="D34" s="7"/>
      <c r="E34" s="57"/>
      <c r="F34" s="57"/>
      <c r="G34" s="57"/>
      <c r="H34" s="57"/>
      <c r="I34" s="8"/>
    </row>
    <row r="35" spans="2:9" ht="9" customHeight="1" x14ac:dyDescent="0.35">
      <c r="B35" s="5"/>
      <c r="C35" s="6"/>
      <c r="D35" s="7"/>
      <c r="E35" s="57"/>
      <c r="F35" s="57"/>
      <c r="G35" s="57"/>
      <c r="H35" s="57"/>
      <c r="I35" s="8"/>
    </row>
    <row r="36" spans="2:9" ht="9" customHeight="1" x14ac:dyDescent="0.35">
      <c r="B36" s="5"/>
      <c r="C36" s="6"/>
      <c r="D36" s="7"/>
      <c r="E36" s="57"/>
      <c r="F36" s="57"/>
      <c r="G36" s="57"/>
      <c r="H36" s="57"/>
      <c r="I36" s="8"/>
    </row>
    <row r="37" spans="2:9" ht="9" customHeight="1" x14ac:dyDescent="0.35">
      <c r="B37" s="5"/>
      <c r="C37" s="6"/>
      <c r="D37" s="7"/>
      <c r="E37" s="57"/>
      <c r="F37" s="57"/>
      <c r="G37" s="57"/>
      <c r="H37" s="57"/>
      <c r="I37" s="8"/>
    </row>
    <row r="38" spans="2:9" ht="9" customHeight="1" x14ac:dyDescent="0.35">
      <c r="B38" s="5"/>
      <c r="C38" s="6"/>
      <c r="D38" s="7"/>
      <c r="E38" s="57"/>
      <c r="F38" s="57"/>
      <c r="G38" s="57"/>
      <c r="H38" s="57"/>
      <c r="I38" s="8"/>
    </row>
    <row r="39" spans="2:9" ht="9" customHeight="1" x14ac:dyDescent="0.35">
      <c r="B39" s="5"/>
      <c r="C39" s="6"/>
      <c r="D39" s="7"/>
      <c r="E39" s="57"/>
      <c r="F39" s="57"/>
      <c r="G39" s="57"/>
      <c r="H39" s="57"/>
      <c r="I39" s="8"/>
    </row>
    <row r="40" spans="2:9" ht="9" customHeight="1" x14ac:dyDescent="0.35">
      <c r="B40" s="5"/>
      <c r="C40" s="6"/>
      <c r="D40" s="7"/>
      <c r="E40" s="57"/>
      <c r="F40" s="57"/>
      <c r="G40" s="57"/>
      <c r="H40" s="57"/>
      <c r="I40" s="8"/>
    </row>
    <row r="41" spans="2:9" ht="9" customHeight="1" x14ac:dyDescent="0.35">
      <c r="B41" s="5"/>
      <c r="C41" s="6"/>
      <c r="D41" s="7"/>
      <c r="E41" s="57"/>
      <c r="F41" s="57"/>
      <c r="G41" s="57"/>
      <c r="H41" s="57"/>
      <c r="I41" s="8"/>
    </row>
    <row r="42" spans="2:9" ht="9" customHeight="1" x14ac:dyDescent="0.35">
      <c r="B42" s="5"/>
      <c r="C42" s="6"/>
      <c r="D42" s="7"/>
      <c r="E42" s="57"/>
      <c r="F42" s="57"/>
      <c r="G42" s="57"/>
      <c r="H42" s="57"/>
      <c r="I42" s="8"/>
    </row>
    <row r="43" spans="2:9" ht="9" customHeight="1" x14ac:dyDescent="0.35">
      <c r="B43" s="5"/>
      <c r="C43" s="6"/>
      <c r="D43" s="7"/>
      <c r="E43" s="57"/>
      <c r="F43" s="57"/>
      <c r="G43" s="57"/>
      <c r="H43" s="57"/>
      <c r="I43" s="8"/>
    </row>
    <row r="44" spans="2:9" ht="9" customHeight="1" x14ac:dyDescent="0.35">
      <c r="B44" s="5"/>
      <c r="C44" s="6"/>
      <c r="D44" s="7"/>
      <c r="E44" s="57"/>
      <c r="F44" s="57"/>
      <c r="G44" s="57"/>
      <c r="H44" s="57"/>
      <c r="I44" s="8"/>
    </row>
    <row r="45" spans="2:9" ht="9" customHeight="1" x14ac:dyDescent="0.35">
      <c r="B45" s="5"/>
      <c r="C45" s="6"/>
      <c r="D45" s="7"/>
      <c r="E45" s="57"/>
      <c r="F45" s="57"/>
      <c r="G45" s="57"/>
      <c r="H45" s="57"/>
      <c r="I45" s="8"/>
    </row>
    <row r="46" spans="2:9" ht="9" customHeight="1" x14ac:dyDescent="0.35">
      <c r="B46" s="5"/>
      <c r="C46" s="6"/>
      <c r="D46" s="7"/>
      <c r="E46" s="7"/>
      <c r="F46" s="7"/>
      <c r="G46" s="7"/>
      <c r="H46" s="7"/>
      <c r="I46" s="8"/>
    </row>
    <row r="47" spans="2:9" ht="9" customHeight="1" x14ac:dyDescent="0.35">
      <c r="B47" s="5"/>
      <c r="C47" s="6"/>
      <c r="D47" s="7"/>
      <c r="E47" s="56" t="s">
        <v>4</v>
      </c>
      <c r="F47" s="57"/>
      <c r="G47" s="57"/>
      <c r="H47" s="57"/>
      <c r="I47" s="8"/>
    </row>
    <row r="48" spans="2:9" ht="9" customHeight="1" x14ac:dyDescent="0.35">
      <c r="B48" s="5"/>
      <c r="C48" s="6"/>
      <c r="D48" s="7"/>
      <c r="E48" s="57"/>
      <c r="F48" s="57"/>
      <c r="G48" s="57"/>
      <c r="H48" s="57"/>
      <c r="I48" s="8"/>
    </row>
    <row r="49" spans="2:9" ht="9" customHeight="1" x14ac:dyDescent="0.35">
      <c r="B49" s="5"/>
      <c r="C49" s="6"/>
      <c r="D49" s="7"/>
      <c r="E49" s="57"/>
      <c r="F49" s="57"/>
      <c r="G49" s="57"/>
      <c r="H49" s="57"/>
      <c r="I49" s="8"/>
    </row>
    <row r="50" spans="2:9" ht="9" customHeight="1" x14ac:dyDescent="0.35">
      <c r="B50" s="5"/>
      <c r="C50" s="6"/>
      <c r="D50" s="7"/>
      <c r="E50" s="57"/>
      <c r="F50" s="57"/>
      <c r="G50" s="57"/>
      <c r="H50" s="57"/>
      <c r="I50" s="8"/>
    </row>
    <row r="51" spans="2:9" ht="9" customHeight="1" x14ac:dyDescent="0.35">
      <c r="B51" s="5"/>
      <c r="C51" s="6"/>
      <c r="D51" s="7"/>
      <c r="E51" s="57"/>
      <c r="F51" s="57"/>
      <c r="G51" s="57"/>
      <c r="H51" s="57"/>
      <c r="I51" s="8"/>
    </row>
    <row r="52" spans="2:9" ht="9" customHeight="1" x14ac:dyDescent="0.35">
      <c r="B52" s="54"/>
      <c r="C52" s="52" t="s">
        <v>9</v>
      </c>
      <c r="D52" s="7"/>
      <c r="E52" s="57"/>
      <c r="F52" s="57"/>
      <c r="G52" s="57"/>
      <c r="H52" s="57"/>
      <c r="I52" s="8"/>
    </row>
    <row r="53" spans="2:9" ht="9" customHeight="1" x14ac:dyDescent="0.35">
      <c r="B53" s="54"/>
      <c r="C53" s="53"/>
      <c r="D53" s="7"/>
      <c r="E53" s="57"/>
      <c r="F53" s="57"/>
      <c r="G53" s="57"/>
      <c r="H53" s="57"/>
      <c r="I53" s="8"/>
    </row>
    <row r="54" spans="2:9" ht="9" customHeight="1" x14ac:dyDescent="0.35">
      <c r="B54" s="54"/>
      <c r="C54" s="53"/>
      <c r="D54" s="7"/>
      <c r="E54" s="57"/>
      <c r="F54" s="57"/>
      <c r="G54" s="57"/>
      <c r="H54" s="57"/>
      <c r="I54" s="8"/>
    </row>
    <row r="55" spans="2:9" ht="9" customHeight="1" x14ac:dyDescent="0.35">
      <c r="B55" s="54"/>
      <c r="C55" s="53"/>
      <c r="D55" s="7"/>
      <c r="E55" s="57"/>
      <c r="F55" s="57"/>
      <c r="G55" s="57"/>
      <c r="H55" s="57"/>
      <c r="I55" s="8"/>
    </row>
    <row r="56" spans="2:9" ht="9" customHeight="1" x14ac:dyDescent="0.35">
      <c r="B56" s="54"/>
      <c r="C56" s="53"/>
      <c r="D56" s="7"/>
      <c r="E56" s="57"/>
      <c r="F56" s="57"/>
      <c r="G56" s="57"/>
      <c r="H56" s="57"/>
      <c r="I56" s="8"/>
    </row>
    <row r="57" spans="2:9" ht="9" customHeight="1" x14ac:dyDescent="0.35">
      <c r="B57" s="54"/>
      <c r="C57" s="53"/>
      <c r="D57" s="7"/>
      <c r="E57" s="57"/>
      <c r="F57" s="57"/>
      <c r="G57" s="57"/>
      <c r="H57" s="57"/>
      <c r="I57" s="8"/>
    </row>
    <row r="58" spans="2:9" ht="9" customHeight="1" x14ac:dyDescent="0.35">
      <c r="B58" s="54"/>
      <c r="C58" s="53"/>
      <c r="D58" s="7"/>
      <c r="E58" s="57"/>
      <c r="F58" s="57"/>
      <c r="G58" s="57"/>
      <c r="H58" s="57"/>
      <c r="I58" s="8"/>
    </row>
    <row r="59" spans="2:9" ht="9" customHeight="1" x14ac:dyDescent="0.35">
      <c r="B59" s="54"/>
      <c r="C59" s="52" t="s">
        <v>8</v>
      </c>
      <c r="D59" s="7"/>
      <c r="E59" s="57"/>
      <c r="F59" s="57"/>
      <c r="G59" s="57"/>
      <c r="H59" s="57"/>
      <c r="I59" s="8"/>
    </row>
    <row r="60" spans="2:9" ht="9" customHeight="1" x14ac:dyDescent="0.35">
      <c r="B60" s="54"/>
      <c r="C60" s="53"/>
      <c r="D60" s="7"/>
      <c r="E60" s="57"/>
      <c r="F60" s="57"/>
      <c r="G60" s="57"/>
      <c r="H60" s="57"/>
      <c r="I60" s="8"/>
    </row>
    <row r="61" spans="2:9" ht="9" customHeight="1" x14ac:dyDescent="0.35">
      <c r="B61" s="54"/>
      <c r="C61" s="53"/>
      <c r="D61" s="7"/>
      <c r="E61" s="7"/>
      <c r="F61" s="7"/>
      <c r="G61" s="7"/>
      <c r="H61" s="7"/>
      <c r="I61" s="8"/>
    </row>
    <row r="62" spans="2:9" ht="9" customHeight="1" x14ac:dyDescent="0.35">
      <c r="B62" s="54"/>
      <c r="C62" s="53"/>
      <c r="D62" s="7"/>
      <c r="E62" s="58" t="str">
        <f>IF(Paramètres!C9&lt;&gt;"",Paramètres!C9,"")</f>
        <v>Lot n°3</v>
      </c>
      <c r="F62" s="58"/>
      <c r="G62" s="58"/>
      <c r="H62" s="58"/>
      <c r="I62" s="8"/>
    </row>
    <row r="63" spans="2:9" ht="9" customHeight="1" x14ac:dyDescent="0.35">
      <c r="B63" s="54"/>
      <c r="C63" s="53"/>
      <c r="D63" s="7"/>
      <c r="E63" s="58"/>
      <c r="F63" s="58"/>
      <c r="G63" s="58"/>
      <c r="H63" s="58"/>
      <c r="I63" s="8"/>
    </row>
    <row r="64" spans="2:9" ht="9" customHeight="1" x14ac:dyDescent="0.35">
      <c r="B64" s="54"/>
      <c r="C64" s="53"/>
      <c r="D64" s="7"/>
      <c r="E64" s="58"/>
      <c r="F64" s="58"/>
      <c r="G64" s="58"/>
      <c r="H64" s="58"/>
      <c r="I64" s="8"/>
    </row>
    <row r="65" spans="2:9" ht="9" customHeight="1" x14ac:dyDescent="0.35">
      <c r="B65" s="54"/>
      <c r="C65" s="53"/>
      <c r="D65" s="7"/>
      <c r="E65" s="58"/>
      <c r="F65" s="58"/>
      <c r="G65" s="58"/>
      <c r="H65" s="58"/>
      <c r="I65" s="8"/>
    </row>
    <row r="66" spans="2:9" ht="9" customHeight="1" x14ac:dyDescent="0.35">
      <c r="B66" s="54"/>
      <c r="C66" s="52" t="s">
        <v>7</v>
      </c>
      <c r="D66" s="7"/>
      <c r="E66" s="58" t="str">
        <f>IF(Paramètres!C11&lt;&gt;"",Paramètres!C11,"")</f>
        <v>PLAFONDS SUSPENDUS</v>
      </c>
      <c r="F66" s="58"/>
      <c r="G66" s="58"/>
      <c r="H66" s="58"/>
      <c r="I66" s="8"/>
    </row>
    <row r="67" spans="2:9" ht="9" customHeight="1" x14ac:dyDescent="0.35">
      <c r="B67" s="54"/>
      <c r="C67" s="53"/>
      <c r="D67" s="7"/>
      <c r="E67" s="58"/>
      <c r="F67" s="58"/>
      <c r="G67" s="58"/>
      <c r="H67" s="58"/>
      <c r="I67" s="8"/>
    </row>
    <row r="68" spans="2:9" ht="9" customHeight="1" x14ac:dyDescent="0.35">
      <c r="B68" s="54"/>
      <c r="C68" s="53"/>
      <c r="D68" s="7"/>
      <c r="E68" s="58"/>
      <c r="F68" s="58"/>
      <c r="G68" s="58"/>
      <c r="H68" s="58"/>
      <c r="I68" s="8"/>
    </row>
    <row r="69" spans="2:9" ht="9" customHeight="1" x14ac:dyDescent="0.35">
      <c r="B69" s="54"/>
      <c r="C69" s="53"/>
      <c r="D69" s="7"/>
      <c r="E69" s="58"/>
      <c r="F69" s="58"/>
      <c r="G69" s="58"/>
      <c r="H69" s="58"/>
      <c r="I69" s="8"/>
    </row>
    <row r="70" spans="2:9" ht="9" customHeight="1" x14ac:dyDescent="0.35">
      <c r="B70" s="54"/>
      <c r="C70" s="53"/>
      <c r="D70" s="7"/>
      <c r="E70" s="58"/>
      <c r="F70" s="58"/>
      <c r="G70" s="58"/>
      <c r="H70" s="58"/>
      <c r="I70" s="8"/>
    </row>
    <row r="71" spans="2:9" ht="9" customHeight="1" x14ac:dyDescent="0.35">
      <c r="B71" s="54"/>
      <c r="C71" s="53"/>
      <c r="D71" s="7"/>
      <c r="E71" s="59" t="str">
        <f>IF(Paramètres!C3&lt;&gt;"",Paramètres!C3,"")</f>
        <v>DPGF</v>
      </c>
      <c r="F71" s="60"/>
      <c r="G71" s="60"/>
      <c r="H71" s="61"/>
      <c r="I71" s="8"/>
    </row>
    <row r="72" spans="2:9" ht="9" customHeight="1" x14ac:dyDescent="0.35">
      <c r="B72" s="54"/>
      <c r="C72" s="53"/>
      <c r="D72" s="7"/>
      <c r="E72" s="62"/>
      <c r="F72" s="63"/>
      <c r="G72" s="63"/>
      <c r="H72" s="64"/>
      <c r="I72" s="8"/>
    </row>
    <row r="73" spans="2:9" ht="9" customHeight="1" x14ac:dyDescent="0.35">
      <c r="B73" s="54"/>
      <c r="C73" s="52" t="s">
        <v>6</v>
      </c>
      <c r="D73" s="7"/>
      <c r="E73" s="62"/>
      <c r="F73" s="63"/>
      <c r="G73" s="63"/>
      <c r="H73" s="64"/>
      <c r="I73" s="8"/>
    </row>
    <row r="74" spans="2:9" ht="9" customHeight="1" x14ac:dyDescent="0.35">
      <c r="B74" s="54"/>
      <c r="C74" s="53"/>
      <c r="D74" s="7"/>
      <c r="E74" s="62"/>
      <c r="F74" s="63"/>
      <c r="G74" s="63"/>
      <c r="H74" s="64"/>
      <c r="I74" s="8"/>
    </row>
    <row r="75" spans="2:9" ht="9" customHeight="1" x14ac:dyDescent="0.35">
      <c r="B75" s="54"/>
      <c r="C75" s="53"/>
      <c r="D75" s="7"/>
      <c r="E75" s="62"/>
      <c r="F75" s="63"/>
      <c r="G75" s="63"/>
      <c r="H75" s="64"/>
      <c r="I75" s="8"/>
    </row>
    <row r="76" spans="2:9" ht="9" customHeight="1" x14ac:dyDescent="0.35">
      <c r="B76" s="54"/>
      <c r="C76" s="53"/>
      <c r="D76" s="7"/>
      <c r="E76" s="62"/>
      <c r="F76" s="63"/>
      <c r="G76" s="63"/>
      <c r="H76" s="64"/>
      <c r="I76" s="8"/>
    </row>
    <row r="77" spans="2:9" ht="9" customHeight="1" x14ac:dyDescent="0.35">
      <c r="B77" s="54"/>
      <c r="C77" s="53"/>
      <c r="D77" s="7"/>
      <c r="E77" s="65"/>
      <c r="F77" s="66"/>
      <c r="G77" s="66"/>
      <c r="H77" s="67"/>
      <c r="I77" s="8"/>
    </row>
    <row r="78" spans="2:9" ht="9" customHeight="1" x14ac:dyDescent="0.35">
      <c r="B78" s="54"/>
      <c r="C78" s="53"/>
      <c r="D78" s="7"/>
      <c r="E78" s="7"/>
      <c r="F78" s="7"/>
      <c r="G78" s="7"/>
      <c r="H78" s="7"/>
      <c r="I78" s="8"/>
    </row>
    <row r="79" spans="2:9" ht="9" customHeight="1" x14ac:dyDescent="0.35">
      <c r="B79" s="54"/>
      <c r="C79" s="53"/>
      <c r="D79" s="7"/>
      <c r="E79" s="7"/>
      <c r="F79" s="55" t="s">
        <v>0</v>
      </c>
      <c r="G79" s="55" t="str">
        <f>IF(Paramètres!C7&lt;&gt;"",Paramètres!C7,"")</f>
        <v/>
      </c>
      <c r="H79" s="7"/>
      <c r="I79" s="8"/>
    </row>
    <row r="80" spans="2:9" ht="9" customHeight="1" x14ac:dyDescent="0.35">
      <c r="B80" s="54"/>
      <c r="C80" s="52" t="s">
        <v>5</v>
      </c>
      <c r="D80" s="7"/>
      <c r="E80" s="7"/>
      <c r="F80" s="55"/>
      <c r="G80" s="55"/>
      <c r="H80" s="7"/>
      <c r="I80" s="8"/>
    </row>
    <row r="81" spans="2:9" ht="9" customHeight="1" x14ac:dyDescent="0.35">
      <c r="B81" s="54"/>
      <c r="C81" s="53"/>
      <c r="D81" s="7"/>
      <c r="E81" s="7"/>
      <c r="F81" s="55" t="s">
        <v>1</v>
      </c>
      <c r="G81" s="55" t="str">
        <f>IF(Paramètres!C13&lt;&gt;"",Paramètres!C13,"")</f>
        <v>31/10/2025</v>
      </c>
      <c r="H81" s="7"/>
      <c r="I81" s="8"/>
    </row>
    <row r="82" spans="2:9" ht="9" customHeight="1" x14ac:dyDescent="0.35">
      <c r="B82" s="54"/>
      <c r="C82" s="53"/>
      <c r="D82" s="7"/>
      <c r="E82" s="7"/>
      <c r="F82" s="55"/>
      <c r="G82" s="55"/>
      <c r="H82" s="7"/>
      <c r="I82" s="8"/>
    </row>
    <row r="83" spans="2:9" ht="9" customHeight="1" x14ac:dyDescent="0.35">
      <c r="B83" s="54"/>
      <c r="C83" s="53"/>
      <c r="D83" s="7"/>
      <c r="E83" s="7"/>
      <c r="F83" s="55" t="s">
        <v>2</v>
      </c>
      <c r="G83" s="55" t="str">
        <f>IF(Paramètres!C15&lt;&gt;"",Paramètres!C15,"")</f>
        <v>DCE</v>
      </c>
      <c r="H83" s="7"/>
      <c r="I83" s="8"/>
    </row>
    <row r="84" spans="2:9" ht="9" customHeight="1" x14ac:dyDescent="0.35">
      <c r="B84" s="54"/>
      <c r="C84" s="53"/>
      <c r="D84" s="7"/>
      <c r="E84" s="7"/>
      <c r="F84" s="55"/>
      <c r="G84" s="55"/>
      <c r="H84" s="7"/>
      <c r="I84" s="8"/>
    </row>
    <row r="85" spans="2:9" ht="9" customHeight="1" x14ac:dyDescent="0.35">
      <c r="B85" s="54"/>
      <c r="C85" s="53"/>
      <c r="D85" s="7"/>
      <c r="E85" s="7"/>
      <c r="F85" s="55" t="s">
        <v>3</v>
      </c>
      <c r="G85" s="55" t="str">
        <f>IF(Paramètres!C17&lt;&gt;"",Paramètres!C17,"")</f>
        <v/>
      </c>
      <c r="H85" s="7"/>
      <c r="I85" s="8"/>
    </row>
    <row r="86" spans="2:9" ht="9" customHeight="1" x14ac:dyDescent="0.35">
      <c r="B86" s="54"/>
      <c r="C86" s="53"/>
      <c r="D86" s="7"/>
      <c r="E86" s="7"/>
      <c r="F86" s="55"/>
      <c r="G86" s="55"/>
      <c r="H86" s="7"/>
      <c r="I86" s="8"/>
    </row>
    <row r="87" spans="2:9" ht="9" customHeight="1" x14ac:dyDescent="0.35">
      <c r="B87" s="9"/>
      <c r="C87" s="10"/>
      <c r="D87" s="11"/>
      <c r="E87" s="11"/>
      <c r="F87" s="11"/>
      <c r="G87" s="11"/>
      <c r="H87" s="11"/>
      <c r="I87" s="12"/>
    </row>
  </sheetData>
  <sheetProtection algorithmName="SHA-512" hashValue="QuL6yHW/T7s8y3CIKhSogNhYYRIs3piUQi5emX10SyOLeJhWgePD42wI6RUVpQqxk9f5FgWh74hGz0otDURwKQ==" saltValue="xaldSuD7aHbmWyNsmAvB2Q==" spinCount="100000" sheet="1" objects="1" selectLockedCells="1"/>
  <mergeCells count="26">
    <mergeCell ref="E2:H10"/>
    <mergeCell ref="E11:H19"/>
    <mergeCell ref="E20:H27"/>
    <mergeCell ref="E28:H45"/>
    <mergeCell ref="E62:H65"/>
    <mergeCell ref="F83:F84"/>
    <mergeCell ref="G83:G84"/>
    <mergeCell ref="F85:F86"/>
    <mergeCell ref="G85:G86"/>
    <mergeCell ref="E47:H60"/>
    <mergeCell ref="E66:H70"/>
    <mergeCell ref="E71:H77"/>
    <mergeCell ref="F79:F80"/>
    <mergeCell ref="G79:G80"/>
    <mergeCell ref="F81:F82"/>
    <mergeCell ref="G81:G82"/>
    <mergeCell ref="C59:C65"/>
    <mergeCell ref="B59:B65"/>
    <mergeCell ref="C52:C58"/>
    <mergeCell ref="B52:B58"/>
    <mergeCell ref="C80:C86"/>
    <mergeCell ref="B80:B86"/>
    <mergeCell ref="C73:C79"/>
    <mergeCell ref="B73:B79"/>
    <mergeCell ref="C66:C72"/>
    <mergeCell ref="B66:B72"/>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R161"/>
  <sheetViews>
    <sheetView showGridLines="0" workbookViewId="0">
      <pane ySplit="3" topLeftCell="A4" activePane="bottomLeft" state="frozen"/>
      <selection pane="bottomLeft" activeCell="U160" sqref="U160"/>
    </sheetView>
  </sheetViews>
  <sheetFormatPr baseColWidth="10" defaultColWidth="8.7265625" defaultRowHeight="14.5" x14ac:dyDescent="0.35"/>
  <cols>
    <col min="1" max="1" width="0" hidden="1" customWidth="1"/>
    <col min="2" max="2" width="5.453125" customWidth="1"/>
    <col min="3" max="3" width="0" hidden="1" customWidth="1"/>
    <col min="4" max="4" width="36" customWidth="1"/>
    <col min="5" max="8" width="8.1796875" customWidth="1"/>
    <col min="9" max="9" width="0" hidden="1" customWidth="1"/>
    <col min="10" max="11" width="12.54296875" customWidth="1"/>
    <col min="12" max="18" width="0" hidden="1" customWidth="1"/>
    <col min="19" max="69" width="10.7265625" customWidth="1"/>
  </cols>
  <sheetData>
    <row r="1" spans="1:18" ht="20" hidden="1" x14ac:dyDescent="0.35">
      <c r="A1" s="7" t="s">
        <v>10</v>
      </c>
      <c r="B1" s="7" t="s">
        <v>11</v>
      </c>
      <c r="C1" s="7" t="s">
        <v>12</v>
      </c>
      <c r="D1" s="7" t="s">
        <v>13</v>
      </c>
      <c r="E1" s="7" t="s">
        <v>14</v>
      </c>
      <c r="F1" s="7" t="s">
        <v>15</v>
      </c>
      <c r="G1" s="7" t="s">
        <v>16</v>
      </c>
      <c r="H1" s="7" t="s">
        <v>17</v>
      </c>
      <c r="I1" s="7" t="s">
        <v>18</v>
      </c>
      <c r="J1" s="7" t="s">
        <v>19</v>
      </c>
      <c r="K1" s="7" t="s">
        <v>20</v>
      </c>
      <c r="L1" s="7" t="s">
        <v>21</v>
      </c>
      <c r="N1" s="7" t="s">
        <v>22</v>
      </c>
      <c r="O1" s="7" t="s">
        <v>23</v>
      </c>
      <c r="P1" s="7" t="s">
        <v>24</v>
      </c>
      <c r="Q1" s="7" t="s">
        <v>25</v>
      </c>
      <c r="R1" s="7" t="s">
        <v>26</v>
      </c>
    </row>
    <row r="3" spans="1:18" ht="20" x14ac:dyDescent="0.35">
      <c r="A3" s="7" t="s">
        <v>27</v>
      </c>
      <c r="B3" s="13" t="s">
        <v>28</v>
      </c>
      <c r="C3" s="13" t="s">
        <v>29</v>
      </c>
      <c r="D3" s="118" t="s">
        <v>30</v>
      </c>
      <c r="E3" s="118"/>
      <c r="F3" s="118"/>
      <c r="G3" s="13" t="s">
        <v>16</v>
      </c>
      <c r="H3" s="13" t="s">
        <v>31</v>
      </c>
      <c r="I3" s="13" t="s">
        <v>32</v>
      </c>
      <c r="J3" s="13" t="s">
        <v>33</v>
      </c>
      <c r="K3" s="13" t="s">
        <v>34</v>
      </c>
      <c r="L3" s="13" t="s">
        <v>35</v>
      </c>
      <c r="M3" s="13" t="s">
        <v>36</v>
      </c>
      <c r="N3" s="13" t="s">
        <v>37</v>
      </c>
      <c r="O3" s="13" t="s">
        <v>38</v>
      </c>
      <c r="P3" s="13" t="s">
        <v>39</v>
      </c>
      <c r="Q3" s="13" t="s">
        <v>40</v>
      </c>
      <c r="R3" s="13" t="s">
        <v>41</v>
      </c>
    </row>
    <row r="4" spans="1:18" ht="15.5" customHeight="1" x14ac:dyDescent="0.35">
      <c r="A4" s="7">
        <v>2</v>
      </c>
      <c r="B4" s="14" t="s">
        <v>42</v>
      </c>
      <c r="C4" s="14"/>
      <c r="D4" s="119" t="s">
        <v>43</v>
      </c>
      <c r="E4" s="119"/>
      <c r="F4" s="119"/>
      <c r="G4" s="15"/>
      <c r="H4" s="15"/>
      <c r="I4" s="15"/>
      <c r="J4" s="15"/>
      <c r="K4" s="16"/>
      <c r="L4" s="7"/>
    </row>
    <row r="5" spans="1:18" hidden="1" x14ac:dyDescent="0.35">
      <c r="A5" s="7">
        <v>3</v>
      </c>
    </row>
    <row r="6" spans="1:18" hidden="1" x14ac:dyDescent="0.35">
      <c r="A6" s="7" t="s">
        <v>44</v>
      </c>
    </row>
    <row r="7" spans="1:18" ht="15.5" customHeight="1" x14ac:dyDescent="0.35">
      <c r="A7" s="7">
        <v>3</v>
      </c>
      <c r="B7" s="17" t="s">
        <v>45</v>
      </c>
      <c r="C7" s="17"/>
      <c r="D7" s="120" t="s">
        <v>46</v>
      </c>
      <c r="E7" s="120"/>
      <c r="F7" s="120"/>
      <c r="G7" s="18"/>
      <c r="H7" s="18"/>
      <c r="I7" s="18"/>
      <c r="J7" s="18"/>
      <c r="K7" s="19"/>
      <c r="L7" s="7"/>
    </row>
    <row r="8" spans="1:18" x14ac:dyDescent="0.35">
      <c r="A8" s="7">
        <v>4</v>
      </c>
      <c r="B8" s="17" t="s">
        <v>47</v>
      </c>
      <c r="C8" s="17"/>
      <c r="D8" s="117" t="s">
        <v>48</v>
      </c>
      <c r="E8" s="117"/>
      <c r="F8" s="117"/>
      <c r="G8" s="20"/>
      <c r="H8" s="20"/>
      <c r="I8" s="20"/>
      <c r="J8" s="20"/>
      <c r="K8" s="21"/>
      <c r="L8" s="7"/>
    </row>
    <row r="9" spans="1:18" x14ac:dyDescent="0.35">
      <c r="A9" s="7">
        <v>5</v>
      </c>
      <c r="B9" s="17" t="s">
        <v>49</v>
      </c>
      <c r="C9" s="17"/>
      <c r="D9" s="108" t="s">
        <v>50</v>
      </c>
      <c r="E9" s="108"/>
      <c r="F9" s="108"/>
      <c r="G9" s="22"/>
      <c r="H9" s="22"/>
      <c r="I9" s="22"/>
      <c r="J9" s="22"/>
      <c r="K9" s="23"/>
      <c r="L9" s="7"/>
    </row>
    <row r="10" spans="1:18" hidden="1" x14ac:dyDescent="0.35">
      <c r="A10" s="7" t="s">
        <v>51</v>
      </c>
    </row>
    <row r="11" spans="1:18" hidden="1" x14ac:dyDescent="0.35">
      <c r="A11" s="7" t="s">
        <v>52</v>
      </c>
    </row>
    <row r="12" spans="1:18" x14ac:dyDescent="0.35">
      <c r="A12" s="7">
        <v>5</v>
      </c>
      <c r="B12" s="17" t="s">
        <v>53</v>
      </c>
      <c r="C12" s="17"/>
      <c r="D12" s="108" t="s">
        <v>54</v>
      </c>
      <c r="E12" s="108"/>
      <c r="F12" s="108"/>
      <c r="G12" s="22"/>
      <c r="H12" s="22"/>
      <c r="I12" s="22"/>
      <c r="J12" s="22"/>
      <c r="K12" s="23"/>
      <c r="L12" s="7"/>
    </row>
    <row r="13" spans="1:18" hidden="1" x14ac:dyDescent="0.35">
      <c r="A13" s="7" t="s">
        <v>51</v>
      </c>
    </row>
    <row r="14" spans="1:18" x14ac:dyDescent="0.35">
      <c r="A14" s="7">
        <v>9</v>
      </c>
      <c r="B14" s="24" t="s">
        <v>55</v>
      </c>
      <c r="C14" s="24"/>
      <c r="D14" s="105" t="s">
        <v>56</v>
      </c>
      <c r="E14" s="106"/>
      <c r="F14" s="106"/>
      <c r="G14" s="51" t="s">
        <v>15</v>
      </c>
      <c r="H14" s="26">
        <v>0</v>
      </c>
      <c r="I14" s="26"/>
      <c r="J14" s="27"/>
      <c r="K14" s="28">
        <f>IF(AND(H14= "",I14= ""), 0, ROUND(ROUND(J14, 2) * ROUND(IF(I14="",H14,I14),  3), 2))</f>
        <v>0</v>
      </c>
      <c r="L14" s="7"/>
      <c r="N14" s="29">
        <v>0.2</v>
      </c>
      <c r="R14" s="7">
        <v>1373</v>
      </c>
    </row>
    <row r="15" spans="1:18" ht="30" customHeight="1" x14ac:dyDescent="0.35">
      <c r="A15" s="7" t="s">
        <v>58</v>
      </c>
      <c r="B15" s="30"/>
      <c r="C15" s="30"/>
      <c r="D15" s="107" t="s">
        <v>59</v>
      </c>
      <c r="E15" s="107"/>
      <c r="F15" s="107"/>
      <c r="G15" s="107"/>
      <c r="H15" s="107"/>
      <c r="I15" s="107"/>
      <c r="J15" s="107"/>
      <c r="K15" s="30"/>
    </row>
    <row r="16" spans="1:18" hidden="1" x14ac:dyDescent="0.35">
      <c r="A16" s="7" t="s">
        <v>60</v>
      </c>
    </row>
    <row r="17" spans="1:18" hidden="1" x14ac:dyDescent="0.35">
      <c r="A17" s="7" t="s">
        <v>52</v>
      </c>
    </row>
    <row r="18" spans="1:18" x14ac:dyDescent="0.35">
      <c r="A18" s="7">
        <v>5</v>
      </c>
      <c r="B18" s="17" t="s">
        <v>61</v>
      </c>
      <c r="C18" s="17"/>
      <c r="D18" s="108" t="s">
        <v>62</v>
      </c>
      <c r="E18" s="108"/>
      <c r="F18" s="108"/>
      <c r="G18" s="22"/>
      <c r="H18" s="22"/>
      <c r="I18" s="22"/>
      <c r="J18" s="22"/>
      <c r="K18" s="23"/>
      <c r="L18" s="7"/>
    </row>
    <row r="19" spans="1:18" hidden="1" x14ac:dyDescent="0.35">
      <c r="A19" s="7" t="s">
        <v>51</v>
      </c>
    </row>
    <row r="20" spans="1:18" hidden="1" x14ac:dyDescent="0.35">
      <c r="A20" s="31" t="s">
        <v>63</v>
      </c>
    </row>
    <row r="21" spans="1:18" x14ac:dyDescent="0.35">
      <c r="A21" s="7">
        <v>9</v>
      </c>
      <c r="B21" s="24" t="s">
        <v>64</v>
      </c>
      <c r="C21" s="24"/>
      <c r="D21" s="105" t="s">
        <v>65</v>
      </c>
      <c r="E21" s="106"/>
      <c r="F21" s="106"/>
      <c r="G21" s="51" t="s">
        <v>15</v>
      </c>
      <c r="H21" s="26">
        <v>0</v>
      </c>
      <c r="I21" s="26"/>
      <c r="J21" s="27"/>
      <c r="K21" s="28">
        <f>IF(AND(H21= "",I21= ""), 0, ROUND(ROUND(J21, 2) * ROUND(IF(I21="",H21,I21),  3), 2))</f>
        <v>0</v>
      </c>
      <c r="L21" s="7"/>
      <c r="N21" s="29">
        <v>0.2</v>
      </c>
      <c r="R21" s="7">
        <v>1373</v>
      </c>
    </row>
    <row r="22" spans="1:18" hidden="1" x14ac:dyDescent="0.35">
      <c r="A22" s="7" t="s">
        <v>60</v>
      </c>
    </row>
    <row r="23" spans="1:18" hidden="1" x14ac:dyDescent="0.35">
      <c r="A23" s="7" t="s">
        <v>52</v>
      </c>
    </row>
    <row r="24" spans="1:18" hidden="1" x14ac:dyDescent="0.35">
      <c r="A24" s="7" t="s">
        <v>66</v>
      </c>
    </row>
    <row r="25" spans="1:18" x14ac:dyDescent="0.35">
      <c r="A25" s="7">
        <v>4</v>
      </c>
      <c r="B25" s="17" t="s">
        <v>67</v>
      </c>
      <c r="C25" s="17"/>
      <c r="D25" s="117" t="s">
        <v>68</v>
      </c>
      <c r="E25" s="117"/>
      <c r="F25" s="117"/>
      <c r="G25" s="20"/>
      <c r="H25" s="20"/>
      <c r="I25" s="20"/>
      <c r="J25" s="20"/>
      <c r="K25" s="21"/>
      <c r="L25" s="7"/>
    </row>
    <row r="26" spans="1:18" x14ac:dyDescent="0.35">
      <c r="A26" s="7">
        <v>6</v>
      </c>
      <c r="B26" s="17" t="s">
        <v>69</v>
      </c>
      <c r="C26" s="17"/>
      <c r="D26" s="104" t="s">
        <v>70</v>
      </c>
      <c r="E26" s="104"/>
      <c r="F26" s="104"/>
      <c r="G26" s="32"/>
      <c r="H26" s="32"/>
      <c r="I26" s="32"/>
      <c r="J26" s="32"/>
      <c r="K26" s="33"/>
      <c r="L26" s="7"/>
    </row>
    <row r="27" spans="1:18" hidden="1" x14ac:dyDescent="0.35">
      <c r="A27" s="7" t="s">
        <v>71</v>
      </c>
    </row>
    <row r="28" spans="1:18" x14ac:dyDescent="0.35">
      <c r="A28" s="7">
        <v>9</v>
      </c>
      <c r="B28" s="24" t="s">
        <v>72</v>
      </c>
      <c r="C28" s="24"/>
      <c r="D28" s="105" t="s">
        <v>73</v>
      </c>
      <c r="E28" s="106"/>
      <c r="F28" s="106"/>
      <c r="G28" s="51" t="s">
        <v>15</v>
      </c>
      <c r="H28" s="26">
        <v>0</v>
      </c>
      <c r="I28" s="26"/>
      <c r="J28" s="27"/>
      <c r="K28" s="28">
        <f>IF(AND(H28= "",I28= ""), 0, ROUND(ROUND(J28, 2) * ROUND(IF(I28="",H28,I28),  3), 2))</f>
        <v>0</v>
      </c>
      <c r="L28" s="7"/>
      <c r="N28" s="29">
        <v>0.2</v>
      </c>
      <c r="R28" s="7">
        <v>1373</v>
      </c>
    </row>
    <row r="29" spans="1:18" hidden="1" x14ac:dyDescent="0.35">
      <c r="A29" s="7" t="s">
        <v>60</v>
      </c>
    </row>
    <row r="30" spans="1:18" x14ac:dyDescent="0.35">
      <c r="A30" s="7">
        <v>9</v>
      </c>
      <c r="B30" s="24" t="s">
        <v>74</v>
      </c>
      <c r="C30" s="24"/>
      <c r="D30" s="105" t="s">
        <v>75</v>
      </c>
      <c r="E30" s="106"/>
      <c r="F30" s="106"/>
      <c r="G30" s="51" t="s">
        <v>16</v>
      </c>
      <c r="H30" s="26">
        <v>0</v>
      </c>
      <c r="I30" s="26"/>
      <c r="J30" s="27"/>
      <c r="K30" s="28">
        <f>IF(AND(H30= "",I30= ""), 0, ROUND(ROUND(J30, 2) * ROUND(IF(I30="",H30,I30),  3), 2))</f>
        <v>0</v>
      </c>
      <c r="L30" s="7"/>
      <c r="N30" s="29">
        <v>0.2</v>
      </c>
      <c r="R30" s="7">
        <v>1373</v>
      </c>
    </row>
    <row r="31" spans="1:18" hidden="1" x14ac:dyDescent="0.35">
      <c r="A31" s="7" t="s">
        <v>60</v>
      </c>
    </row>
    <row r="32" spans="1:18" x14ac:dyDescent="0.35">
      <c r="A32" s="7">
        <v>9</v>
      </c>
      <c r="B32" s="24" t="s">
        <v>76</v>
      </c>
      <c r="C32" s="24"/>
      <c r="D32" s="105" t="s">
        <v>77</v>
      </c>
      <c r="E32" s="106"/>
      <c r="F32" s="106"/>
      <c r="G32" s="51" t="s">
        <v>15</v>
      </c>
      <c r="H32" s="26">
        <v>0</v>
      </c>
      <c r="I32" s="26"/>
      <c r="J32" s="27"/>
      <c r="K32" s="28">
        <f>IF(AND(H32= "",I32= ""), 0, ROUND(ROUND(J32, 2) * ROUND(IF(I32="",H32,I32),  3), 2))</f>
        <v>0</v>
      </c>
      <c r="L32" s="7"/>
      <c r="N32" s="29">
        <v>0.2</v>
      </c>
      <c r="R32" s="7">
        <v>1373</v>
      </c>
    </row>
    <row r="33" spans="1:18" ht="120" customHeight="1" x14ac:dyDescent="0.35">
      <c r="A33" s="7" t="s">
        <v>58</v>
      </c>
      <c r="B33" s="30"/>
      <c r="C33" s="30"/>
      <c r="D33" s="116" t="s">
        <v>78</v>
      </c>
      <c r="E33" s="107"/>
      <c r="F33" s="107"/>
      <c r="G33" s="107"/>
      <c r="H33" s="107"/>
      <c r="I33" s="107"/>
      <c r="J33" s="107"/>
      <c r="K33" s="30"/>
    </row>
    <row r="34" spans="1:18" hidden="1" x14ac:dyDescent="0.35">
      <c r="A34" s="7" t="s">
        <v>60</v>
      </c>
    </row>
    <row r="35" spans="1:18" x14ac:dyDescent="0.35">
      <c r="A35" s="7">
        <v>9</v>
      </c>
      <c r="B35" s="24" t="s">
        <v>79</v>
      </c>
      <c r="C35" s="24"/>
      <c r="D35" s="105" t="s">
        <v>80</v>
      </c>
      <c r="E35" s="106"/>
      <c r="F35" s="106"/>
      <c r="G35" s="51" t="s">
        <v>15</v>
      </c>
      <c r="H35" s="26">
        <v>0</v>
      </c>
      <c r="I35" s="26"/>
      <c r="J35" s="27"/>
      <c r="K35" s="28">
        <f>IF(AND(H35= "",I35= ""), 0, ROUND(ROUND(J35, 2) * ROUND(IF(I35="",H35,I35),  3), 2))</f>
        <v>0</v>
      </c>
      <c r="L35" s="7"/>
      <c r="N35" s="29">
        <v>0.2</v>
      </c>
      <c r="R35" s="7">
        <v>1373</v>
      </c>
    </row>
    <row r="36" spans="1:18" hidden="1" x14ac:dyDescent="0.35">
      <c r="A36" s="7" t="s">
        <v>60</v>
      </c>
    </row>
    <row r="37" spans="1:18" x14ac:dyDescent="0.35">
      <c r="A37" s="7">
        <v>9</v>
      </c>
      <c r="B37" s="24" t="s">
        <v>81</v>
      </c>
      <c r="C37" s="24"/>
      <c r="D37" s="105" t="s">
        <v>82</v>
      </c>
      <c r="E37" s="106"/>
      <c r="F37" s="106"/>
      <c r="G37" s="51" t="s">
        <v>16</v>
      </c>
      <c r="H37" s="26">
        <v>0</v>
      </c>
      <c r="I37" s="26"/>
      <c r="J37" s="27"/>
      <c r="K37" s="28">
        <f>IF(AND(H37= "",I37= ""), 0, ROUND(ROUND(J37, 2) * ROUND(IF(I37="",H37,I37),  3), 2))</f>
        <v>0</v>
      </c>
      <c r="L37" s="7"/>
      <c r="N37" s="29">
        <v>0.2</v>
      </c>
      <c r="R37" s="7">
        <v>1373</v>
      </c>
    </row>
    <row r="38" spans="1:18" hidden="1" x14ac:dyDescent="0.35">
      <c r="A38" s="7" t="s">
        <v>60</v>
      </c>
    </row>
    <row r="39" spans="1:18" x14ac:dyDescent="0.35">
      <c r="A39" s="7">
        <v>9</v>
      </c>
      <c r="B39" s="24" t="s">
        <v>83</v>
      </c>
      <c r="C39" s="24"/>
      <c r="D39" s="105" t="s">
        <v>84</v>
      </c>
      <c r="E39" s="106"/>
      <c r="F39" s="106"/>
      <c r="G39" s="51" t="s">
        <v>15</v>
      </c>
      <c r="H39" s="26">
        <v>0</v>
      </c>
      <c r="I39" s="26"/>
      <c r="J39" s="27"/>
      <c r="K39" s="28">
        <f>IF(AND(H39= "",I39= ""), 0, ROUND(ROUND(J39, 2) * ROUND(IF(I39="",H39,I39),  3), 2))</f>
        <v>0</v>
      </c>
      <c r="L39" s="7"/>
      <c r="N39" s="29">
        <v>0.2</v>
      </c>
      <c r="R39" s="7">
        <v>1373</v>
      </c>
    </row>
    <row r="40" spans="1:18" ht="70" customHeight="1" x14ac:dyDescent="0.35">
      <c r="A40" s="7" t="s">
        <v>58</v>
      </c>
      <c r="B40" s="30"/>
      <c r="C40" s="30"/>
      <c r="D40" s="116" t="s">
        <v>85</v>
      </c>
      <c r="E40" s="107"/>
      <c r="F40" s="107"/>
      <c r="G40" s="107"/>
      <c r="H40" s="107"/>
      <c r="I40" s="107"/>
      <c r="J40" s="107"/>
      <c r="K40" s="30"/>
    </row>
    <row r="41" spans="1:18" hidden="1" x14ac:dyDescent="0.35">
      <c r="A41" s="7" t="s">
        <v>60</v>
      </c>
    </row>
    <row r="42" spans="1:18" hidden="1" x14ac:dyDescent="0.35">
      <c r="A42" s="7" t="s">
        <v>86</v>
      </c>
    </row>
    <row r="43" spans="1:18" x14ac:dyDescent="0.35">
      <c r="A43" s="7">
        <v>6</v>
      </c>
      <c r="B43" s="17" t="s">
        <v>87</v>
      </c>
      <c r="C43" s="17"/>
      <c r="D43" s="104" t="s">
        <v>88</v>
      </c>
      <c r="E43" s="104"/>
      <c r="F43" s="104"/>
      <c r="G43" s="32"/>
      <c r="H43" s="32"/>
      <c r="I43" s="32"/>
      <c r="J43" s="32"/>
      <c r="K43" s="33"/>
      <c r="L43" s="7"/>
    </row>
    <row r="44" spans="1:18" hidden="1" x14ac:dyDescent="0.35">
      <c r="A44" s="7" t="s">
        <v>71</v>
      </c>
    </row>
    <row r="45" spans="1:18" x14ac:dyDescent="0.35">
      <c r="A45" s="7">
        <v>9</v>
      </c>
      <c r="B45" s="24" t="s">
        <v>89</v>
      </c>
      <c r="C45" s="24"/>
      <c r="D45" s="105" t="s">
        <v>90</v>
      </c>
      <c r="E45" s="106"/>
      <c r="F45" s="106"/>
      <c r="G45" s="51" t="s">
        <v>16</v>
      </c>
      <c r="H45" s="26">
        <v>0</v>
      </c>
      <c r="I45" s="26"/>
      <c r="J45" s="27"/>
      <c r="K45" s="28">
        <f>IF(AND(H45= "",I45= ""), 0, ROUND(ROUND(J45, 2) * ROUND(IF(I45="",H45,I45),  3), 2))</f>
        <v>0</v>
      </c>
      <c r="L45" s="7"/>
      <c r="N45" s="29">
        <v>0.2</v>
      </c>
      <c r="R45" s="7">
        <v>1373</v>
      </c>
    </row>
    <row r="46" spans="1:18" ht="70" customHeight="1" x14ac:dyDescent="0.35">
      <c r="A46" s="7" t="s">
        <v>58</v>
      </c>
      <c r="B46" s="30"/>
      <c r="C46" s="30"/>
      <c r="D46" s="116" t="s">
        <v>91</v>
      </c>
      <c r="E46" s="107"/>
      <c r="F46" s="107"/>
      <c r="G46" s="107"/>
      <c r="H46" s="107"/>
      <c r="I46" s="107"/>
      <c r="J46" s="107"/>
      <c r="K46" s="30"/>
    </row>
    <row r="47" spans="1:18" hidden="1" x14ac:dyDescent="0.35">
      <c r="A47" s="7" t="s">
        <v>60</v>
      </c>
    </row>
    <row r="48" spans="1:18" x14ac:dyDescent="0.35">
      <c r="A48" s="7">
        <v>9</v>
      </c>
      <c r="B48" s="24" t="s">
        <v>92</v>
      </c>
      <c r="C48" s="24"/>
      <c r="D48" s="105" t="s">
        <v>93</v>
      </c>
      <c r="E48" s="106"/>
      <c r="F48" s="106"/>
      <c r="G48" s="51" t="s">
        <v>16</v>
      </c>
      <c r="H48" s="26">
        <v>0</v>
      </c>
      <c r="I48" s="26"/>
      <c r="J48" s="27"/>
      <c r="K48" s="28">
        <f>IF(AND(H48= "",I48= ""), 0, ROUND(ROUND(J48, 2) * ROUND(IF(I48="",H48,I48),  3), 2))</f>
        <v>0</v>
      </c>
      <c r="L48" s="7"/>
      <c r="N48" s="29">
        <v>0.2</v>
      </c>
      <c r="R48" s="7">
        <v>1373</v>
      </c>
    </row>
    <row r="49" spans="1:18" ht="90" customHeight="1" x14ac:dyDescent="0.35">
      <c r="A49" s="7" t="s">
        <v>58</v>
      </c>
      <c r="B49" s="30"/>
      <c r="C49" s="30"/>
      <c r="D49" s="116" t="s">
        <v>95</v>
      </c>
      <c r="E49" s="107"/>
      <c r="F49" s="107"/>
      <c r="G49" s="107"/>
      <c r="H49" s="107"/>
      <c r="I49" s="107"/>
      <c r="J49" s="107"/>
      <c r="K49" s="30"/>
    </row>
    <row r="50" spans="1:18" hidden="1" x14ac:dyDescent="0.35">
      <c r="A50" s="7" t="s">
        <v>60</v>
      </c>
    </row>
    <row r="51" spans="1:18" x14ac:dyDescent="0.35">
      <c r="A51" s="7">
        <v>9</v>
      </c>
      <c r="B51" s="24" t="s">
        <v>96</v>
      </c>
      <c r="C51" s="24"/>
      <c r="D51" s="105" t="s">
        <v>97</v>
      </c>
      <c r="E51" s="106"/>
      <c r="F51" s="106"/>
      <c r="G51" s="51" t="s">
        <v>16</v>
      </c>
      <c r="H51" s="26">
        <v>0</v>
      </c>
      <c r="I51" s="26"/>
      <c r="J51" s="27"/>
      <c r="K51" s="28">
        <f>IF(AND(H51= "",I51= ""), 0, ROUND(ROUND(J51, 2) * ROUND(IF(I51="",H51,I51),  3), 2))</f>
        <v>0</v>
      </c>
      <c r="L51" s="7"/>
      <c r="N51" s="29">
        <v>0.2</v>
      </c>
      <c r="R51" s="7">
        <v>1373</v>
      </c>
    </row>
    <row r="52" spans="1:18" ht="60" customHeight="1" x14ac:dyDescent="0.35">
      <c r="A52" s="7" t="s">
        <v>58</v>
      </c>
      <c r="B52" s="30"/>
      <c r="C52" s="30"/>
      <c r="D52" s="107" t="s">
        <v>98</v>
      </c>
      <c r="E52" s="107"/>
      <c r="F52" s="107"/>
      <c r="G52" s="107"/>
      <c r="H52" s="107"/>
      <c r="I52" s="107"/>
      <c r="J52" s="107"/>
      <c r="K52" s="30"/>
    </row>
    <row r="53" spans="1:18" hidden="1" x14ac:dyDescent="0.35">
      <c r="A53" s="7" t="s">
        <v>60</v>
      </c>
    </row>
    <row r="54" spans="1:18" hidden="1" x14ac:dyDescent="0.35">
      <c r="A54" s="7" t="s">
        <v>86</v>
      </c>
    </row>
    <row r="55" spans="1:18" hidden="1" x14ac:dyDescent="0.35">
      <c r="A55" s="7" t="s">
        <v>66</v>
      </c>
    </row>
    <row r="56" spans="1:18" x14ac:dyDescent="0.35">
      <c r="A56" s="7">
        <v>4</v>
      </c>
      <c r="B56" s="17" t="s">
        <v>99</v>
      </c>
      <c r="C56" s="17" t="s">
        <v>100</v>
      </c>
      <c r="D56" s="117" t="s">
        <v>101</v>
      </c>
      <c r="E56" s="117"/>
      <c r="F56" s="117"/>
      <c r="G56" s="20"/>
      <c r="H56" s="20"/>
      <c r="I56" s="20"/>
      <c r="J56" s="20"/>
      <c r="K56" s="21"/>
      <c r="L56" s="7"/>
    </row>
    <row r="57" spans="1:18" hidden="1" x14ac:dyDescent="0.35">
      <c r="A57" s="7" t="s">
        <v>102</v>
      </c>
    </row>
    <row r="58" spans="1:18" x14ac:dyDescent="0.35">
      <c r="A58" s="7">
        <v>5</v>
      </c>
      <c r="B58" s="17" t="s">
        <v>103</v>
      </c>
      <c r="C58" s="17"/>
      <c r="D58" s="108" t="s">
        <v>104</v>
      </c>
      <c r="E58" s="108"/>
      <c r="F58" s="108"/>
      <c r="G58" s="22"/>
      <c r="H58" s="22"/>
      <c r="I58" s="22"/>
      <c r="J58" s="22"/>
      <c r="K58" s="23"/>
      <c r="L58" s="7"/>
    </row>
    <row r="59" spans="1:18" hidden="1" x14ac:dyDescent="0.35">
      <c r="A59" s="7" t="s">
        <v>51</v>
      </c>
    </row>
    <row r="60" spans="1:18" hidden="1" x14ac:dyDescent="0.35">
      <c r="A60" s="7" t="s">
        <v>52</v>
      </c>
    </row>
    <row r="61" spans="1:18" x14ac:dyDescent="0.35">
      <c r="A61" s="7">
        <v>5</v>
      </c>
      <c r="B61" s="17" t="s">
        <v>105</v>
      </c>
      <c r="C61" s="17"/>
      <c r="D61" s="108" t="s">
        <v>106</v>
      </c>
      <c r="E61" s="108"/>
      <c r="F61" s="108"/>
      <c r="G61" s="22"/>
      <c r="H61" s="22"/>
      <c r="I61" s="22"/>
      <c r="J61" s="22"/>
      <c r="K61" s="23"/>
      <c r="L61" s="7"/>
    </row>
    <row r="62" spans="1:18" hidden="1" x14ac:dyDescent="0.35">
      <c r="A62" s="7" t="s">
        <v>51</v>
      </c>
    </row>
    <row r="63" spans="1:18" x14ac:dyDescent="0.35">
      <c r="A63" s="7">
        <v>9</v>
      </c>
      <c r="B63" s="24" t="s">
        <v>107</v>
      </c>
      <c r="C63" s="24"/>
      <c r="D63" s="105" t="s">
        <v>108</v>
      </c>
      <c r="E63" s="106"/>
      <c r="F63" s="106"/>
      <c r="G63" s="51" t="s">
        <v>15</v>
      </c>
      <c r="H63" s="26">
        <v>0</v>
      </c>
      <c r="I63" s="26"/>
      <c r="J63" s="27"/>
      <c r="K63" s="28">
        <f>IF(AND(H63= "",I63= ""), 0, ROUND(ROUND(J63, 2) * ROUND(IF(I63="",H63,I63),  3), 2))</f>
        <v>0</v>
      </c>
      <c r="L63" s="7"/>
      <c r="N63" s="29">
        <v>0.2</v>
      </c>
      <c r="R63" s="7">
        <v>1373</v>
      </c>
    </row>
    <row r="64" spans="1:18" ht="310" customHeight="1" x14ac:dyDescent="0.35">
      <c r="A64" s="7" t="s">
        <v>58</v>
      </c>
      <c r="B64" s="30"/>
      <c r="C64" s="30"/>
      <c r="D64" s="116" t="s">
        <v>109</v>
      </c>
      <c r="E64" s="107"/>
      <c r="F64" s="107"/>
      <c r="G64" s="107"/>
      <c r="H64" s="107"/>
      <c r="I64" s="107"/>
      <c r="J64" s="107"/>
      <c r="K64" s="30"/>
    </row>
    <row r="65" spans="1:18" hidden="1" x14ac:dyDescent="0.35">
      <c r="A65" s="7" t="s">
        <v>60</v>
      </c>
    </row>
    <row r="66" spans="1:18" x14ac:dyDescent="0.35">
      <c r="A66" s="7">
        <v>9</v>
      </c>
      <c r="B66" s="24" t="s">
        <v>110</v>
      </c>
      <c r="C66" s="24"/>
      <c r="D66" s="105" t="s">
        <v>111</v>
      </c>
      <c r="E66" s="106"/>
      <c r="F66" s="106"/>
      <c r="G66" s="51" t="s">
        <v>15</v>
      </c>
      <c r="H66" s="26">
        <v>0</v>
      </c>
      <c r="I66" s="26"/>
      <c r="J66" s="27"/>
      <c r="K66" s="28">
        <f>IF(AND(H66= "",I66= ""), 0, ROUND(ROUND(J66, 2) * ROUND(IF(I66="",H66,I66),  3), 2))</f>
        <v>0</v>
      </c>
      <c r="L66" s="7"/>
      <c r="N66" s="29">
        <v>0.2</v>
      </c>
      <c r="R66" s="7">
        <v>1373</v>
      </c>
    </row>
    <row r="67" spans="1:18" ht="409.5" customHeight="1" x14ac:dyDescent="0.35">
      <c r="A67" s="7" t="s">
        <v>58</v>
      </c>
      <c r="B67" s="30"/>
      <c r="C67" s="30"/>
      <c r="D67" s="116" t="s">
        <v>112</v>
      </c>
      <c r="E67" s="107"/>
      <c r="F67" s="107"/>
      <c r="G67" s="107"/>
      <c r="H67" s="107"/>
      <c r="I67" s="107"/>
      <c r="J67" s="107"/>
      <c r="K67" s="30"/>
    </row>
    <row r="68" spans="1:18" hidden="1" x14ac:dyDescent="0.35">
      <c r="A68" s="7" t="s">
        <v>60</v>
      </c>
    </row>
    <row r="69" spans="1:18" x14ac:dyDescent="0.35">
      <c r="A69" s="7">
        <v>9</v>
      </c>
      <c r="B69" s="24" t="s">
        <v>113</v>
      </c>
      <c r="C69" s="24"/>
      <c r="D69" s="105" t="s">
        <v>114</v>
      </c>
      <c r="E69" s="106"/>
      <c r="F69" s="106"/>
      <c r="G69" s="51" t="s">
        <v>15</v>
      </c>
      <c r="H69" s="26">
        <v>0</v>
      </c>
      <c r="I69" s="26"/>
      <c r="J69" s="27"/>
      <c r="K69" s="28">
        <f>IF(AND(H69= "",I69= ""), 0, ROUND(ROUND(J69, 2) * ROUND(IF(I69="",H69,I69),  3), 2))</f>
        <v>0</v>
      </c>
      <c r="L69" s="7"/>
      <c r="N69" s="29">
        <v>0.2</v>
      </c>
      <c r="R69" s="7">
        <v>1373</v>
      </c>
    </row>
    <row r="70" spans="1:18" ht="300" customHeight="1" x14ac:dyDescent="0.35">
      <c r="A70" s="7" t="s">
        <v>58</v>
      </c>
      <c r="B70" s="30"/>
      <c r="C70" s="30"/>
      <c r="D70" s="116" t="s">
        <v>115</v>
      </c>
      <c r="E70" s="107"/>
      <c r="F70" s="107"/>
      <c r="G70" s="107"/>
      <c r="H70" s="107"/>
      <c r="I70" s="107"/>
      <c r="J70" s="107"/>
      <c r="K70" s="30"/>
    </row>
    <row r="71" spans="1:18" hidden="1" x14ac:dyDescent="0.35">
      <c r="A71" s="7" t="s">
        <v>60</v>
      </c>
    </row>
    <row r="72" spans="1:18" x14ac:dyDescent="0.35">
      <c r="A72" s="7">
        <v>9</v>
      </c>
      <c r="B72" s="24" t="s">
        <v>116</v>
      </c>
      <c r="C72" s="24"/>
      <c r="D72" s="105" t="s">
        <v>117</v>
      </c>
      <c r="E72" s="106"/>
      <c r="F72" s="106"/>
      <c r="G72" s="51" t="s">
        <v>15</v>
      </c>
      <c r="H72" s="26">
        <v>0</v>
      </c>
      <c r="I72" s="26"/>
      <c r="J72" s="27"/>
      <c r="K72" s="28">
        <f>IF(AND(H72= "",I72= ""), 0, ROUND(ROUND(J72, 2) * ROUND(IF(I72="",H72,I72),  3), 2))</f>
        <v>0</v>
      </c>
      <c r="L72" s="7"/>
      <c r="N72" s="29">
        <v>0.2</v>
      </c>
      <c r="R72" s="7">
        <v>1373</v>
      </c>
    </row>
    <row r="73" spans="1:18" ht="409.5" customHeight="1" x14ac:dyDescent="0.35">
      <c r="A73" s="7" t="s">
        <v>58</v>
      </c>
      <c r="B73" s="30"/>
      <c r="C73" s="30"/>
      <c r="D73" s="116" t="s">
        <v>118</v>
      </c>
      <c r="E73" s="107"/>
      <c r="F73" s="107"/>
      <c r="G73" s="107"/>
      <c r="H73" s="107"/>
      <c r="I73" s="107"/>
      <c r="J73" s="107"/>
      <c r="K73" s="30"/>
    </row>
    <row r="74" spans="1:18" hidden="1" x14ac:dyDescent="0.35">
      <c r="A74" s="7" t="s">
        <v>60</v>
      </c>
    </row>
    <row r="75" spans="1:18" x14ac:dyDescent="0.35">
      <c r="A75" s="7">
        <v>9</v>
      </c>
      <c r="B75" s="24" t="s">
        <v>119</v>
      </c>
      <c r="C75" s="24"/>
      <c r="D75" s="105" t="s">
        <v>120</v>
      </c>
      <c r="E75" s="106"/>
      <c r="F75" s="106"/>
      <c r="G75" s="51" t="s">
        <v>15</v>
      </c>
      <c r="H75" s="26">
        <v>0</v>
      </c>
      <c r="I75" s="26"/>
      <c r="J75" s="27"/>
      <c r="K75" s="28">
        <f>IF(AND(H75= "",I75= ""), 0, ROUND(ROUND(J75, 2) * ROUND(IF(I75="",H75,I75),  3), 2))</f>
        <v>0</v>
      </c>
      <c r="L75" s="7"/>
      <c r="N75" s="29">
        <v>0.2</v>
      </c>
      <c r="R75" s="7">
        <v>1373</v>
      </c>
    </row>
    <row r="76" spans="1:18" ht="409.5" customHeight="1" x14ac:dyDescent="0.35">
      <c r="A76" s="7" t="s">
        <v>58</v>
      </c>
      <c r="B76" s="30"/>
      <c r="C76" s="30"/>
      <c r="D76" s="116" t="s">
        <v>121</v>
      </c>
      <c r="E76" s="107"/>
      <c r="F76" s="107"/>
      <c r="G76" s="107"/>
      <c r="H76" s="107"/>
      <c r="I76" s="107"/>
      <c r="J76" s="107"/>
      <c r="K76" s="30"/>
    </row>
    <row r="77" spans="1:18" hidden="1" x14ac:dyDescent="0.35">
      <c r="A77" s="7" t="s">
        <v>60</v>
      </c>
    </row>
    <row r="78" spans="1:18" hidden="1" x14ac:dyDescent="0.35">
      <c r="A78" s="7" t="s">
        <v>52</v>
      </c>
    </row>
    <row r="79" spans="1:18" hidden="1" x14ac:dyDescent="0.35">
      <c r="A79" s="7" t="s">
        <v>66</v>
      </c>
    </row>
    <row r="80" spans="1:18" x14ac:dyDescent="0.35">
      <c r="A80" s="7">
        <v>4</v>
      </c>
      <c r="B80" s="17" t="s">
        <v>122</v>
      </c>
      <c r="C80" s="17" t="s">
        <v>123</v>
      </c>
      <c r="D80" s="117" t="s">
        <v>124</v>
      </c>
      <c r="E80" s="117"/>
      <c r="F80" s="117"/>
      <c r="G80" s="20"/>
      <c r="H80" s="20"/>
      <c r="I80" s="20"/>
      <c r="J80" s="20"/>
      <c r="K80" s="21"/>
      <c r="L80" s="7"/>
    </row>
    <row r="81" spans="1:18" x14ac:dyDescent="0.35">
      <c r="A81" s="7">
        <v>5</v>
      </c>
      <c r="B81" s="17" t="s">
        <v>125</v>
      </c>
      <c r="C81" s="17"/>
      <c r="D81" s="108" t="s">
        <v>126</v>
      </c>
      <c r="E81" s="108"/>
      <c r="F81" s="108"/>
      <c r="G81" s="22"/>
      <c r="H81" s="22"/>
      <c r="I81" s="22"/>
      <c r="J81" s="22"/>
      <c r="K81" s="23"/>
      <c r="L81" s="7"/>
    </row>
    <row r="82" spans="1:18" hidden="1" x14ac:dyDescent="0.35">
      <c r="A82" s="7" t="s">
        <v>51</v>
      </c>
    </row>
    <row r="83" spans="1:18" x14ac:dyDescent="0.35">
      <c r="A83" s="7">
        <v>9</v>
      </c>
      <c r="B83" s="24" t="s">
        <v>127</v>
      </c>
      <c r="C83" s="24"/>
      <c r="D83" s="105" t="s">
        <v>128</v>
      </c>
      <c r="E83" s="106"/>
      <c r="F83" s="106"/>
      <c r="G83" s="51" t="s">
        <v>15</v>
      </c>
      <c r="H83" s="26">
        <v>0</v>
      </c>
      <c r="I83" s="26"/>
      <c r="J83" s="27"/>
      <c r="K83" s="28">
        <f>IF(AND(H83= "",I83= ""), 0, ROUND(ROUND(J83, 2) * ROUND(IF(I83="",H83,I83),  3), 2))</f>
        <v>0</v>
      </c>
      <c r="L83" s="7"/>
      <c r="N83" s="29">
        <v>0.2</v>
      </c>
      <c r="R83" s="7">
        <v>1373</v>
      </c>
    </row>
    <row r="84" spans="1:18" ht="100" customHeight="1" x14ac:dyDescent="0.35">
      <c r="A84" s="7" t="s">
        <v>58</v>
      </c>
      <c r="B84" s="30"/>
      <c r="C84" s="30"/>
      <c r="D84" s="116" t="s">
        <v>129</v>
      </c>
      <c r="E84" s="107"/>
      <c r="F84" s="107"/>
      <c r="G84" s="107"/>
      <c r="H84" s="107"/>
      <c r="I84" s="107"/>
      <c r="J84" s="107"/>
      <c r="K84" s="30"/>
    </row>
    <row r="85" spans="1:18" hidden="1" x14ac:dyDescent="0.35">
      <c r="A85" s="7" t="s">
        <v>60</v>
      </c>
    </row>
    <row r="86" spans="1:18" x14ac:dyDescent="0.35">
      <c r="A86" s="7">
        <v>9</v>
      </c>
      <c r="B86" s="24" t="s">
        <v>130</v>
      </c>
      <c r="C86" s="24"/>
      <c r="D86" s="105" t="s">
        <v>131</v>
      </c>
      <c r="E86" s="106"/>
      <c r="F86" s="106"/>
      <c r="G86" s="51" t="s">
        <v>15</v>
      </c>
      <c r="H86" s="26">
        <v>0</v>
      </c>
      <c r="I86" s="26"/>
      <c r="J86" s="27"/>
      <c r="K86" s="28">
        <f>IF(AND(H86= "",I86= ""), 0, ROUND(ROUND(J86, 2) * ROUND(IF(I86="",H86,I86),  3), 2))</f>
        <v>0</v>
      </c>
      <c r="L86" s="7"/>
      <c r="N86" s="29">
        <v>0.2</v>
      </c>
      <c r="R86" s="7">
        <v>1373</v>
      </c>
    </row>
    <row r="87" spans="1:18" ht="80" customHeight="1" x14ac:dyDescent="0.35">
      <c r="A87" s="7" t="s">
        <v>58</v>
      </c>
      <c r="B87" s="30"/>
      <c r="C87" s="30"/>
      <c r="D87" s="116" t="s">
        <v>132</v>
      </c>
      <c r="E87" s="107"/>
      <c r="F87" s="107"/>
      <c r="G87" s="107"/>
      <c r="H87" s="107"/>
      <c r="I87" s="107"/>
      <c r="J87" s="107"/>
      <c r="K87" s="30"/>
    </row>
    <row r="88" spans="1:18" hidden="1" x14ac:dyDescent="0.35">
      <c r="A88" s="7" t="s">
        <v>60</v>
      </c>
    </row>
    <row r="89" spans="1:18" hidden="1" x14ac:dyDescent="0.35">
      <c r="A89" s="7" t="s">
        <v>52</v>
      </c>
    </row>
    <row r="90" spans="1:18" x14ac:dyDescent="0.35">
      <c r="A90" s="7">
        <v>5</v>
      </c>
      <c r="B90" s="17" t="s">
        <v>133</v>
      </c>
      <c r="C90" s="17"/>
      <c r="D90" s="108" t="s">
        <v>134</v>
      </c>
      <c r="E90" s="108"/>
      <c r="F90" s="108"/>
      <c r="G90" s="22"/>
      <c r="H90" s="22"/>
      <c r="I90" s="22"/>
      <c r="J90" s="22"/>
      <c r="K90" s="23"/>
      <c r="L90" s="7"/>
    </row>
    <row r="91" spans="1:18" hidden="1" x14ac:dyDescent="0.35">
      <c r="A91" s="7" t="s">
        <v>51</v>
      </c>
    </row>
    <row r="92" spans="1:18" x14ac:dyDescent="0.35">
      <c r="A92" s="7">
        <v>9</v>
      </c>
      <c r="B92" s="24" t="s">
        <v>135</v>
      </c>
      <c r="C92" s="24"/>
      <c r="D92" s="105" t="s">
        <v>136</v>
      </c>
      <c r="E92" s="106"/>
      <c r="F92" s="106"/>
      <c r="G92" s="51" t="s">
        <v>15</v>
      </c>
      <c r="H92" s="26">
        <v>0</v>
      </c>
      <c r="I92" s="26"/>
      <c r="J92" s="27"/>
      <c r="K92" s="28">
        <f>IF(AND(H92= "",I92= ""), 0, ROUND(ROUND(J92, 2) * ROUND(IF(I92="",H92,I92),  3), 2))</f>
        <v>0</v>
      </c>
      <c r="L92" s="7"/>
      <c r="N92" s="29">
        <v>0.2</v>
      </c>
      <c r="R92" s="7">
        <v>1373</v>
      </c>
    </row>
    <row r="93" spans="1:18" ht="90" customHeight="1" x14ac:dyDescent="0.35">
      <c r="A93" s="7" t="s">
        <v>58</v>
      </c>
      <c r="B93" s="30"/>
      <c r="C93" s="30"/>
      <c r="D93" s="107" t="s">
        <v>94</v>
      </c>
      <c r="E93" s="107"/>
      <c r="F93" s="107"/>
      <c r="G93" s="107"/>
      <c r="H93" s="107"/>
      <c r="I93" s="107"/>
      <c r="J93" s="107"/>
      <c r="K93" s="30"/>
    </row>
    <row r="94" spans="1:18" hidden="1" x14ac:dyDescent="0.35">
      <c r="A94" s="7" t="s">
        <v>60</v>
      </c>
    </row>
    <row r="95" spans="1:18" hidden="1" x14ac:dyDescent="0.35">
      <c r="A95" s="7" t="s">
        <v>52</v>
      </c>
    </row>
    <row r="96" spans="1:18" hidden="1" x14ac:dyDescent="0.35">
      <c r="A96" s="7" t="s">
        <v>66</v>
      </c>
    </row>
    <row r="97" spans="1:18" x14ac:dyDescent="0.35">
      <c r="A97" s="7">
        <v>4</v>
      </c>
      <c r="B97" s="17" t="s">
        <v>137</v>
      </c>
      <c r="C97" s="17"/>
      <c r="D97" s="117" t="s">
        <v>138</v>
      </c>
      <c r="E97" s="117"/>
      <c r="F97" s="117"/>
      <c r="G97" s="20"/>
      <c r="H97" s="20"/>
      <c r="I97" s="20"/>
      <c r="J97" s="20"/>
      <c r="K97" s="21"/>
      <c r="L97" s="7"/>
    </row>
    <row r="98" spans="1:18" x14ac:dyDescent="0.35">
      <c r="A98" s="7">
        <v>5</v>
      </c>
      <c r="B98" s="17" t="s">
        <v>139</v>
      </c>
      <c r="C98" s="17"/>
      <c r="D98" s="108" t="s">
        <v>140</v>
      </c>
      <c r="E98" s="108"/>
      <c r="F98" s="108"/>
      <c r="G98" s="22"/>
      <c r="H98" s="22"/>
      <c r="I98" s="22"/>
      <c r="J98" s="22"/>
      <c r="K98" s="23"/>
      <c r="L98" s="7"/>
    </row>
    <row r="99" spans="1:18" hidden="1" x14ac:dyDescent="0.35">
      <c r="A99" s="7" t="s">
        <v>51</v>
      </c>
    </row>
    <row r="100" spans="1:18" x14ac:dyDescent="0.35">
      <c r="A100" s="7">
        <v>9</v>
      </c>
      <c r="B100" s="24" t="s">
        <v>141</v>
      </c>
      <c r="C100" s="24"/>
      <c r="D100" s="105" t="s">
        <v>142</v>
      </c>
      <c r="E100" s="106"/>
      <c r="F100" s="106"/>
      <c r="G100" s="51" t="s">
        <v>251</v>
      </c>
      <c r="H100" s="26">
        <v>0</v>
      </c>
      <c r="I100" s="26"/>
      <c r="J100" s="27"/>
      <c r="K100" s="28">
        <f>IF(AND(H100= "",I100= ""), 0, ROUND(ROUND(J100, 2) * ROUND(IF(I100="",H100,I100),  3), 2))</f>
        <v>0</v>
      </c>
      <c r="L100" s="7"/>
      <c r="N100" s="29">
        <v>0.2</v>
      </c>
      <c r="R100" s="7">
        <v>1373</v>
      </c>
    </row>
    <row r="101" spans="1:18" ht="50" customHeight="1" x14ac:dyDescent="0.35">
      <c r="A101" s="7" t="s">
        <v>58</v>
      </c>
      <c r="B101" s="30"/>
      <c r="C101" s="30"/>
      <c r="D101" s="107" t="s">
        <v>143</v>
      </c>
      <c r="E101" s="107"/>
      <c r="F101" s="107"/>
      <c r="G101" s="107"/>
      <c r="H101" s="107"/>
      <c r="I101" s="107"/>
      <c r="J101" s="107"/>
      <c r="K101" s="30"/>
    </row>
    <row r="102" spans="1:18" hidden="1" x14ac:dyDescent="0.35">
      <c r="A102" s="7" t="s">
        <v>60</v>
      </c>
    </row>
    <row r="103" spans="1:18" x14ac:dyDescent="0.35">
      <c r="A103" s="7">
        <v>9</v>
      </c>
      <c r="B103" s="24" t="s">
        <v>144</v>
      </c>
      <c r="C103" s="24"/>
      <c r="D103" s="105" t="s">
        <v>145</v>
      </c>
      <c r="E103" s="106"/>
      <c r="F103" s="106"/>
      <c r="G103" s="51" t="s">
        <v>251</v>
      </c>
      <c r="H103" s="26">
        <v>0</v>
      </c>
      <c r="I103" s="26"/>
      <c r="J103" s="27"/>
      <c r="K103" s="28">
        <f>IF(AND(H103= "",I103= ""), 0, ROUND(ROUND(J103, 2) * ROUND(IF(I103="",H103,I103),  3), 2))</f>
        <v>0</v>
      </c>
      <c r="L103" s="7"/>
      <c r="N103" s="29">
        <v>0.2</v>
      </c>
      <c r="R103" s="7">
        <v>1373</v>
      </c>
    </row>
    <row r="104" spans="1:18" ht="50" customHeight="1" x14ac:dyDescent="0.35">
      <c r="A104" s="7" t="s">
        <v>58</v>
      </c>
      <c r="B104" s="30"/>
      <c r="C104" s="30"/>
      <c r="D104" s="107" t="s">
        <v>146</v>
      </c>
      <c r="E104" s="107"/>
      <c r="F104" s="107"/>
      <c r="G104" s="107"/>
      <c r="H104" s="107"/>
      <c r="I104" s="107"/>
      <c r="J104" s="107"/>
      <c r="K104" s="30"/>
    </row>
    <row r="105" spans="1:18" hidden="1" x14ac:dyDescent="0.35">
      <c r="A105" s="7" t="s">
        <v>60</v>
      </c>
    </row>
    <row r="106" spans="1:18" x14ac:dyDescent="0.35">
      <c r="A106" s="7">
        <v>9</v>
      </c>
      <c r="B106" s="24" t="s">
        <v>147</v>
      </c>
      <c r="C106" s="24" t="s">
        <v>148</v>
      </c>
      <c r="D106" s="105" t="s">
        <v>149</v>
      </c>
      <c r="E106" s="106"/>
      <c r="F106" s="106"/>
      <c r="G106" s="51" t="s">
        <v>251</v>
      </c>
      <c r="H106" s="34">
        <v>0</v>
      </c>
      <c r="I106" s="34"/>
      <c r="J106" s="27"/>
      <c r="K106" s="28">
        <f>IF(AND(H106= "",I106= ""), 0, ROUND(ROUND(J106, 2) * ROUND(IF(I106="",H106,I106),  2), 2))</f>
        <v>0</v>
      </c>
      <c r="L106" s="7"/>
      <c r="N106" s="29">
        <v>0.2</v>
      </c>
      <c r="R106" s="7">
        <v>1373</v>
      </c>
    </row>
    <row r="107" spans="1:18" ht="40" customHeight="1" x14ac:dyDescent="0.35">
      <c r="A107" s="7" t="s">
        <v>58</v>
      </c>
      <c r="B107" s="30"/>
      <c r="C107" s="30"/>
      <c r="D107" s="107" t="s">
        <v>150</v>
      </c>
      <c r="E107" s="107"/>
      <c r="F107" s="107"/>
      <c r="G107" s="107"/>
      <c r="H107" s="107"/>
      <c r="I107" s="107"/>
      <c r="J107" s="107"/>
      <c r="K107" s="30"/>
    </row>
    <row r="108" spans="1:18" hidden="1" x14ac:dyDescent="0.35">
      <c r="A108" s="7" t="s">
        <v>60</v>
      </c>
    </row>
    <row r="109" spans="1:18" hidden="1" x14ac:dyDescent="0.35">
      <c r="A109" s="7" t="s">
        <v>52</v>
      </c>
    </row>
    <row r="110" spans="1:18" x14ac:dyDescent="0.35">
      <c r="A110" s="7">
        <v>5</v>
      </c>
      <c r="B110" s="17" t="s">
        <v>151</v>
      </c>
      <c r="C110" s="17"/>
      <c r="D110" s="108" t="s">
        <v>152</v>
      </c>
      <c r="E110" s="108"/>
      <c r="F110" s="108"/>
      <c r="G110" s="22"/>
      <c r="H110" s="22"/>
      <c r="I110" s="22"/>
      <c r="J110" s="22"/>
      <c r="K110" s="23"/>
      <c r="L110" s="7"/>
    </row>
    <row r="111" spans="1:18" ht="18" x14ac:dyDescent="0.35">
      <c r="A111" s="7">
        <v>6</v>
      </c>
      <c r="B111" s="17" t="s">
        <v>153</v>
      </c>
      <c r="C111" s="17"/>
      <c r="D111" s="104" t="s">
        <v>154</v>
      </c>
      <c r="E111" s="104"/>
      <c r="F111" s="104"/>
      <c r="G111" s="32"/>
      <c r="H111" s="32"/>
      <c r="I111" s="32"/>
      <c r="J111" s="32"/>
      <c r="K111" s="33"/>
      <c r="L111" s="7"/>
    </row>
    <row r="112" spans="1:18" hidden="1" x14ac:dyDescent="0.35">
      <c r="A112" s="7" t="s">
        <v>71</v>
      </c>
    </row>
    <row r="113" spans="1:18" ht="16" x14ac:dyDescent="0.35">
      <c r="A113" s="7">
        <v>9</v>
      </c>
      <c r="B113" s="24" t="s">
        <v>155</v>
      </c>
      <c r="C113" s="24"/>
      <c r="D113" s="105" t="s">
        <v>156</v>
      </c>
      <c r="E113" s="106"/>
      <c r="F113" s="106"/>
      <c r="G113" s="51" t="s">
        <v>16</v>
      </c>
      <c r="H113" s="26">
        <v>0</v>
      </c>
      <c r="I113" s="26"/>
      <c r="J113" s="27"/>
      <c r="K113" s="28">
        <f>IF(AND(H113= "",I113= ""), 0, ROUND(ROUND(J113, 2) * ROUND(IF(I113="",H113,I113),  3), 2))</f>
        <v>0</v>
      </c>
      <c r="L113" s="7"/>
      <c r="N113" s="29">
        <v>0.2</v>
      </c>
      <c r="R113" s="7">
        <v>1373</v>
      </c>
    </row>
    <row r="114" spans="1:18" ht="70" customHeight="1" x14ac:dyDescent="0.35">
      <c r="A114" s="7" t="s">
        <v>58</v>
      </c>
      <c r="B114" s="30"/>
      <c r="C114" s="30"/>
      <c r="D114" s="116" t="s">
        <v>157</v>
      </c>
      <c r="E114" s="107"/>
      <c r="F114" s="107"/>
      <c r="G114" s="107"/>
      <c r="H114" s="107"/>
      <c r="I114" s="107"/>
      <c r="J114" s="107"/>
      <c r="K114" s="30"/>
    </row>
    <row r="115" spans="1:18" hidden="1" x14ac:dyDescent="0.35">
      <c r="A115" s="7" t="s">
        <v>60</v>
      </c>
    </row>
    <row r="116" spans="1:18" ht="16" x14ac:dyDescent="0.35">
      <c r="A116" s="7">
        <v>9</v>
      </c>
      <c r="B116" s="24" t="s">
        <v>158</v>
      </c>
      <c r="C116" s="24"/>
      <c r="D116" s="105" t="s">
        <v>159</v>
      </c>
      <c r="E116" s="106"/>
      <c r="F116" s="106"/>
      <c r="G116" s="51" t="s">
        <v>16</v>
      </c>
      <c r="H116" s="26">
        <v>0</v>
      </c>
      <c r="I116" s="26"/>
      <c r="J116" s="27"/>
      <c r="K116" s="28">
        <f>IF(AND(H116= "",I116= ""), 0, ROUND(ROUND(J116, 2) * ROUND(IF(I116="",H116,I116),  3), 2))</f>
        <v>0</v>
      </c>
      <c r="L116" s="7"/>
      <c r="N116" s="29">
        <v>0.2</v>
      </c>
      <c r="R116" s="7">
        <v>1373</v>
      </c>
    </row>
    <row r="117" spans="1:18" ht="90" customHeight="1" x14ac:dyDescent="0.35">
      <c r="A117" s="7" t="s">
        <v>58</v>
      </c>
      <c r="B117" s="30"/>
      <c r="C117" s="30"/>
      <c r="D117" s="116" t="s">
        <v>95</v>
      </c>
      <c r="E117" s="107"/>
      <c r="F117" s="107"/>
      <c r="G117" s="107"/>
      <c r="H117" s="107"/>
      <c r="I117" s="107"/>
      <c r="J117" s="107"/>
      <c r="K117" s="30"/>
    </row>
    <row r="118" spans="1:18" hidden="1" x14ac:dyDescent="0.35">
      <c r="A118" s="7" t="s">
        <v>60</v>
      </c>
    </row>
    <row r="119" spans="1:18" hidden="1" x14ac:dyDescent="0.35">
      <c r="A119" s="7" t="s">
        <v>86</v>
      </c>
    </row>
    <row r="120" spans="1:18" ht="18" x14ac:dyDescent="0.35">
      <c r="A120" s="7">
        <v>6</v>
      </c>
      <c r="B120" s="17" t="s">
        <v>160</v>
      </c>
      <c r="C120" s="17"/>
      <c r="D120" s="104" t="s">
        <v>161</v>
      </c>
      <c r="E120" s="104"/>
      <c r="F120" s="104"/>
      <c r="G120" s="32"/>
      <c r="H120" s="32"/>
      <c r="I120" s="32"/>
      <c r="J120" s="32"/>
      <c r="K120" s="33"/>
      <c r="L120" s="7"/>
    </row>
    <row r="121" spans="1:18" hidden="1" x14ac:dyDescent="0.35">
      <c r="A121" s="7" t="s">
        <v>71</v>
      </c>
    </row>
    <row r="122" spans="1:18" ht="16" x14ac:dyDescent="0.35">
      <c r="A122" s="7">
        <v>9</v>
      </c>
      <c r="B122" s="24" t="s">
        <v>162</v>
      </c>
      <c r="C122" s="24"/>
      <c r="D122" s="105" t="s">
        <v>163</v>
      </c>
      <c r="E122" s="106"/>
      <c r="F122" s="106"/>
      <c r="G122" s="51" t="s">
        <v>16</v>
      </c>
      <c r="H122" s="26">
        <v>0</v>
      </c>
      <c r="I122" s="26"/>
      <c r="J122" s="27"/>
      <c r="K122" s="28">
        <f>IF(AND(H122= "",I122= ""), 0, ROUND(ROUND(J122, 2) * ROUND(IF(I122="",H122,I122),  3), 2))</f>
        <v>0</v>
      </c>
      <c r="L122" s="7"/>
      <c r="N122" s="29">
        <v>0.2</v>
      </c>
      <c r="R122" s="7">
        <v>1373</v>
      </c>
    </row>
    <row r="123" spans="1:18" ht="30" customHeight="1" x14ac:dyDescent="0.35">
      <c r="A123" s="7" t="s">
        <v>58</v>
      </c>
      <c r="B123" s="30"/>
      <c r="C123" s="30"/>
      <c r="D123" s="107" t="s">
        <v>164</v>
      </c>
      <c r="E123" s="107"/>
      <c r="F123" s="107"/>
      <c r="G123" s="107"/>
      <c r="H123" s="107"/>
      <c r="I123" s="107"/>
      <c r="J123" s="107"/>
      <c r="K123" s="30"/>
    </row>
    <row r="124" spans="1:18" hidden="1" x14ac:dyDescent="0.35">
      <c r="A124" s="7" t="s">
        <v>60</v>
      </c>
    </row>
    <row r="125" spans="1:18" hidden="1" x14ac:dyDescent="0.35">
      <c r="A125" s="7" t="s">
        <v>86</v>
      </c>
    </row>
    <row r="126" spans="1:18" hidden="1" x14ac:dyDescent="0.35">
      <c r="A126" s="7" t="s">
        <v>52</v>
      </c>
    </row>
    <row r="127" spans="1:18" x14ac:dyDescent="0.35">
      <c r="A127" s="7">
        <v>5</v>
      </c>
      <c r="B127" s="17" t="s">
        <v>165</v>
      </c>
      <c r="C127" s="17"/>
      <c r="D127" s="108" t="s">
        <v>166</v>
      </c>
      <c r="E127" s="108"/>
      <c r="F127" s="108"/>
      <c r="G127" s="22"/>
      <c r="H127" s="22"/>
      <c r="I127" s="22"/>
      <c r="J127" s="22"/>
      <c r="K127" s="23"/>
      <c r="L127" s="7"/>
    </row>
    <row r="128" spans="1:18" hidden="1" x14ac:dyDescent="0.35">
      <c r="A128" s="7" t="s">
        <v>51</v>
      </c>
    </row>
    <row r="129" spans="1:18" x14ac:dyDescent="0.35">
      <c r="A129" s="7">
        <v>9</v>
      </c>
      <c r="B129" s="24" t="s">
        <v>167</v>
      </c>
      <c r="C129" s="24"/>
      <c r="D129" s="105" t="s">
        <v>168</v>
      </c>
      <c r="E129" s="106"/>
      <c r="F129" s="106"/>
      <c r="G129" s="51" t="s">
        <v>252</v>
      </c>
      <c r="H129" s="26">
        <v>0</v>
      </c>
      <c r="I129" s="26"/>
      <c r="J129" s="27"/>
      <c r="K129" s="28">
        <f>IF(AND(H129= "",I129= ""), 0, ROUND(ROUND(J129, 2) * ROUND(IF(I129="",H129,I129),  3), 2))</f>
        <v>0</v>
      </c>
      <c r="L129" s="7"/>
      <c r="N129" s="29">
        <v>0.2</v>
      </c>
      <c r="R129" s="7">
        <v>1373</v>
      </c>
    </row>
    <row r="130" spans="1:18" hidden="1" x14ac:dyDescent="0.35">
      <c r="A130" s="7" t="s">
        <v>60</v>
      </c>
    </row>
    <row r="131" spans="1:18" hidden="1" x14ac:dyDescent="0.35">
      <c r="A131" s="7" t="s">
        <v>52</v>
      </c>
    </row>
    <row r="132" spans="1:18" hidden="1" x14ac:dyDescent="0.35">
      <c r="A132" s="7" t="s">
        <v>66</v>
      </c>
    </row>
    <row r="133" spans="1:18" x14ac:dyDescent="0.35">
      <c r="A133" s="7" t="s">
        <v>44</v>
      </c>
      <c r="B133" s="25"/>
      <c r="C133" s="25"/>
      <c r="D133" s="109"/>
      <c r="E133" s="109"/>
      <c r="F133" s="109"/>
      <c r="K133" s="25"/>
    </row>
    <row r="134" spans="1:18" x14ac:dyDescent="0.35">
      <c r="B134" s="25"/>
      <c r="C134" s="25"/>
      <c r="D134" s="112" t="s">
        <v>46</v>
      </c>
      <c r="E134" s="113"/>
      <c r="F134" s="113"/>
      <c r="G134" s="110"/>
      <c r="H134" s="110"/>
      <c r="I134" s="110"/>
      <c r="J134" s="110"/>
      <c r="K134" s="111"/>
    </row>
    <row r="135" spans="1:18" x14ac:dyDescent="0.35">
      <c r="B135" s="25"/>
      <c r="C135" s="25"/>
      <c r="D135" s="115"/>
      <c r="E135" s="57"/>
      <c r="F135" s="57"/>
      <c r="G135" s="57"/>
      <c r="H135" s="57"/>
      <c r="I135" s="57"/>
      <c r="J135" s="57"/>
      <c r="K135" s="114"/>
    </row>
    <row r="136" spans="1:18" x14ac:dyDescent="0.35">
      <c r="B136" s="25"/>
      <c r="C136" s="25"/>
      <c r="D136" s="93" t="s">
        <v>169</v>
      </c>
      <c r="E136" s="94"/>
      <c r="F136" s="94"/>
      <c r="G136" s="91">
        <f>SUMIF(L8:L133, IF(L7="","",L7), K8:K133)</f>
        <v>0</v>
      </c>
      <c r="H136" s="91"/>
      <c r="I136" s="91"/>
      <c r="J136" s="91"/>
      <c r="K136" s="92"/>
    </row>
    <row r="137" spans="1:18" x14ac:dyDescent="0.35">
      <c r="B137" s="25"/>
      <c r="C137" s="25"/>
      <c r="D137" s="93" t="s">
        <v>170</v>
      </c>
      <c r="E137" s="94"/>
      <c r="F137" s="94"/>
      <c r="G137" s="91">
        <f>ROUND(SUMIF(L8:L133, IF(L7="","",L7), K8:K133) * 0.2, 2)</f>
        <v>0</v>
      </c>
      <c r="H137" s="91"/>
      <c r="I137" s="91"/>
      <c r="J137" s="91"/>
      <c r="K137" s="92"/>
    </row>
    <row r="138" spans="1:18" x14ac:dyDescent="0.35">
      <c r="B138" s="25"/>
      <c r="C138" s="25"/>
      <c r="D138" s="97" t="s">
        <v>171</v>
      </c>
      <c r="E138" s="98"/>
      <c r="F138" s="98"/>
      <c r="G138" s="95">
        <f>SUM(G136:G137)</f>
        <v>0</v>
      </c>
      <c r="H138" s="95"/>
      <c r="I138" s="95"/>
      <c r="J138" s="95"/>
      <c r="K138" s="96"/>
    </row>
    <row r="139" spans="1:18" ht="31" customHeight="1" x14ac:dyDescent="0.35">
      <c r="B139" s="3"/>
      <c r="C139" s="3"/>
      <c r="D139" s="99" t="s">
        <v>172</v>
      </c>
      <c r="E139" s="99"/>
      <c r="F139" s="99"/>
      <c r="G139" s="99"/>
      <c r="H139" s="99"/>
      <c r="I139" s="99"/>
      <c r="J139" s="99"/>
      <c r="K139" s="99"/>
    </row>
    <row r="141" spans="1:18" x14ac:dyDescent="0.35">
      <c r="D141" s="100" t="s">
        <v>173</v>
      </c>
      <c r="E141" s="100"/>
      <c r="F141" s="100"/>
      <c r="G141" s="100"/>
      <c r="H141" s="100"/>
      <c r="I141" s="100"/>
      <c r="J141" s="100"/>
      <c r="K141" s="100"/>
    </row>
    <row r="142" spans="1:18" x14ac:dyDescent="0.35">
      <c r="D142" s="102" t="s">
        <v>174</v>
      </c>
      <c r="E142" s="103"/>
      <c r="F142" s="103"/>
      <c r="G142" s="101">
        <f>SUMIF(L14:L129, "", K14:K129)</f>
        <v>0</v>
      </c>
      <c r="H142" s="101"/>
      <c r="I142" s="101"/>
      <c r="J142" s="101"/>
      <c r="K142" s="101"/>
    </row>
    <row r="143" spans="1:18" x14ac:dyDescent="0.35">
      <c r="D143" s="90" t="s">
        <v>175</v>
      </c>
      <c r="E143" s="87"/>
      <c r="F143" s="87"/>
      <c r="G143" s="88">
        <f>SUMIF(L14:L21, "", K14:K21)</f>
        <v>0</v>
      </c>
      <c r="H143" s="89"/>
      <c r="I143" s="89"/>
      <c r="J143" s="89"/>
      <c r="K143" s="89"/>
    </row>
    <row r="144" spans="1:18" x14ac:dyDescent="0.35">
      <c r="D144" s="90" t="s">
        <v>176</v>
      </c>
      <c r="E144" s="87"/>
      <c r="F144" s="87"/>
      <c r="G144" s="88">
        <f>SUMIF(L28:L51, "", K28:K51)</f>
        <v>0</v>
      </c>
      <c r="H144" s="89"/>
      <c r="I144" s="89"/>
      <c r="J144" s="89"/>
      <c r="K144" s="89"/>
    </row>
    <row r="145" spans="1:11" x14ac:dyDescent="0.35">
      <c r="D145" s="90" t="s">
        <v>177</v>
      </c>
      <c r="E145" s="87"/>
      <c r="F145" s="87"/>
      <c r="G145" s="88">
        <f>SUMIF(L63:L75, "", K63:K75)</f>
        <v>0</v>
      </c>
      <c r="H145" s="89"/>
      <c r="I145" s="89"/>
      <c r="J145" s="89"/>
      <c r="K145" s="89"/>
    </row>
    <row r="146" spans="1:11" x14ac:dyDescent="0.35">
      <c r="D146" s="90" t="s">
        <v>178</v>
      </c>
      <c r="E146" s="87"/>
      <c r="F146" s="87"/>
      <c r="G146" s="88">
        <f>SUMIF(L83:L92, "", K83:K92)</f>
        <v>0</v>
      </c>
      <c r="H146" s="89"/>
      <c r="I146" s="89"/>
      <c r="J146" s="89"/>
      <c r="K146" s="89"/>
    </row>
    <row r="147" spans="1:11" x14ac:dyDescent="0.35">
      <c r="D147" s="90" t="s">
        <v>179</v>
      </c>
      <c r="E147" s="87"/>
      <c r="F147" s="87"/>
      <c r="G147" s="88">
        <f>SUMIF(L100:L129, "", K100:K129)</f>
        <v>0</v>
      </c>
      <c r="H147" s="89"/>
      <c r="I147" s="89"/>
      <c r="J147" s="89"/>
      <c r="K147" s="89"/>
    </row>
    <row r="148" spans="1:11" x14ac:dyDescent="0.35">
      <c r="D148" s="73" t="s">
        <v>180</v>
      </c>
      <c r="E148" s="74"/>
      <c r="F148" s="74"/>
      <c r="G148" s="36"/>
      <c r="H148" s="36"/>
      <c r="I148" s="36"/>
      <c r="J148" s="36"/>
      <c r="K148" s="37"/>
    </row>
    <row r="149" spans="1:11" x14ac:dyDescent="0.35">
      <c r="D149" s="75"/>
      <c r="E149" s="76"/>
      <c r="F149" s="76"/>
      <c r="G149" s="76"/>
      <c r="H149" s="76"/>
      <c r="I149" s="76"/>
      <c r="J149" s="76"/>
      <c r="K149" s="77"/>
    </row>
    <row r="150" spans="1:11" x14ac:dyDescent="0.35">
      <c r="A150" s="31"/>
      <c r="D150" s="78" t="s">
        <v>169</v>
      </c>
      <c r="E150" s="57"/>
      <c r="F150" s="57"/>
      <c r="G150" s="79">
        <f>SUMIF(L5:L139, IF(L4="","",L4), K5:K139)</f>
        <v>0</v>
      </c>
      <c r="H150" s="80"/>
      <c r="I150" s="80"/>
      <c r="J150" s="80"/>
      <c r="K150" s="81"/>
    </row>
    <row r="151" spans="1:11" x14ac:dyDescent="0.35">
      <c r="A151" s="31"/>
      <c r="D151" s="78" t="s">
        <v>170</v>
      </c>
      <c r="E151" s="57"/>
      <c r="F151" s="57"/>
      <c r="G151" s="79">
        <f>ROUND(SUMIF(L5:L139, IF(L4="","",L4), K5:K139) * 0.2, 2)</f>
        <v>0</v>
      </c>
      <c r="H151" s="80"/>
      <c r="I151" s="80"/>
      <c r="J151" s="80"/>
      <c r="K151" s="81"/>
    </row>
    <row r="152" spans="1:11" x14ac:dyDescent="0.35">
      <c r="D152" s="82" t="s">
        <v>171</v>
      </c>
      <c r="E152" s="83"/>
      <c r="F152" s="83"/>
      <c r="G152" s="84">
        <f>SUM(G150:G151)</f>
        <v>0</v>
      </c>
      <c r="H152" s="85"/>
      <c r="I152" s="85"/>
      <c r="J152" s="85"/>
      <c r="K152" s="86"/>
    </row>
    <row r="153" spans="1:11" x14ac:dyDescent="0.35">
      <c r="D153" s="87"/>
      <c r="E153" s="57"/>
      <c r="F153" s="57"/>
      <c r="G153" s="57"/>
      <c r="H153" s="57"/>
      <c r="I153" s="57"/>
      <c r="J153" s="57"/>
      <c r="K153" s="57"/>
    </row>
    <row r="154" spans="1:11" x14ac:dyDescent="0.35">
      <c r="D154" s="68" t="s">
        <v>181</v>
      </c>
      <c r="E154" s="68"/>
      <c r="F154" s="68"/>
      <c r="G154" s="68"/>
      <c r="H154" s="68"/>
      <c r="I154" s="68"/>
      <c r="J154" s="68"/>
      <c r="K154" s="68"/>
    </row>
    <row r="155" spans="1:11" x14ac:dyDescent="0.35">
      <c r="D155" s="69" t="str">
        <f>IF(Paramètres!AA2&lt;&gt;"",Paramètres!AA2,"")</f>
        <v xml:space="preserve">Zéro euro </v>
      </c>
      <c r="E155" s="69"/>
      <c r="F155" s="69"/>
      <c r="G155" s="69"/>
      <c r="H155" s="69"/>
      <c r="I155" s="69"/>
      <c r="J155" s="69"/>
      <c r="K155" s="69"/>
    </row>
    <row r="156" spans="1:11" x14ac:dyDescent="0.35">
      <c r="D156" s="69"/>
      <c r="E156" s="69"/>
      <c r="F156" s="69"/>
      <c r="G156" s="69"/>
      <c r="H156" s="69"/>
      <c r="I156" s="69"/>
      <c r="J156" s="69"/>
      <c r="K156" s="69"/>
    </row>
    <row r="157" spans="1:11" ht="56.75" customHeight="1" x14ac:dyDescent="0.35">
      <c r="G157" s="70" t="s">
        <v>182</v>
      </c>
      <c r="H157" s="70"/>
      <c r="I157" s="70"/>
      <c r="J157" s="70"/>
      <c r="K157" s="70"/>
    </row>
    <row r="159" spans="1:11" x14ac:dyDescent="0.35">
      <c r="D159" s="57"/>
      <c r="E159" s="57"/>
      <c r="G159" s="71" t="s">
        <v>183</v>
      </c>
      <c r="H159" s="71"/>
      <c r="I159" s="71"/>
      <c r="J159" s="71"/>
      <c r="K159" s="71"/>
    </row>
    <row r="160" spans="1:11" ht="85" customHeight="1" x14ac:dyDescent="0.35">
      <c r="D160" s="57"/>
      <c r="E160" s="57"/>
      <c r="G160" s="71"/>
      <c r="H160" s="71"/>
      <c r="I160" s="71"/>
      <c r="J160" s="71"/>
      <c r="K160" s="71"/>
    </row>
    <row r="161" spans="4:11" x14ac:dyDescent="0.35">
      <c r="D161" s="72"/>
      <c r="E161" s="72"/>
      <c r="F161" s="72"/>
      <c r="G161" s="72"/>
      <c r="H161" s="72"/>
      <c r="I161" s="72"/>
      <c r="J161" s="72"/>
      <c r="K161" s="72"/>
    </row>
  </sheetData>
  <sheetProtection selectLockedCells="1"/>
  <mergeCells count="109">
    <mergeCell ref="D3:F3"/>
    <mergeCell ref="D4:F4"/>
    <mergeCell ref="D7:F7"/>
    <mergeCell ref="D8:F8"/>
    <mergeCell ref="D9:F9"/>
    <mergeCell ref="D12:F12"/>
    <mergeCell ref="D14:F14"/>
    <mergeCell ref="D15:J15"/>
    <mergeCell ref="D18:F18"/>
    <mergeCell ref="D21:F21"/>
    <mergeCell ref="D25:F25"/>
    <mergeCell ref="D26:F26"/>
    <mergeCell ref="D28:F28"/>
    <mergeCell ref="D30:F30"/>
    <mergeCell ref="D32:F32"/>
    <mergeCell ref="D33:J33"/>
    <mergeCell ref="D35:F35"/>
    <mergeCell ref="D37:F37"/>
    <mergeCell ref="D39:F39"/>
    <mergeCell ref="D40:J40"/>
    <mergeCell ref="D43:F43"/>
    <mergeCell ref="D45:F45"/>
    <mergeCell ref="D46:J46"/>
    <mergeCell ref="D48:F48"/>
    <mergeCell ref="D49:J49"/>
    <mergeCell ref="D51:F51"/>
    <mergeCell ref="D52:J52"/>
    <mergeCell ref="D56:F56"/>
    <mergeCell ref="D58:F58"/>
    <mergeCell ref="D61:F61"/>
    <mergeCell ref="D63:F63"/>
    <mergeCell ref="D64:J64"/>
    <mergeCell ref="D66:F66"/>
    <mergeCell ref="D67:J67"/>
    <mergeCell ref="D69:F69"/>
    <mergeCell ref="D70:J70"/>
    <mergeCell ref="D72:F72"/>
    <mergeCell ref="D73:J73"/>
    <mergeCell ref="D75:F75"/>
    <mergeCell ref="D76:J76"/>
    <mergeCell ref="D80:F80"/>
    <mergeCell ref="D81:F81"/>
    <mergeCell ref="D83:F83"/>
    <mergeCell ref="D84:J84"/>
    <mergeCell ref="D86:F86"/>
    <mergeCell ref="D87:J87"/>
    <mergeCell ref="D90:F90"/>
    <mergeCell ref="D92:F92"/>
    <mergeCell ref="D93:J93"/>
    <mergeCell ref="D97:F97"/>
    <mergeCell ref="D98:F98"/>
    <mergeCell ref="D100:F100"/>
    <mergeCell ref="D101:J101"/>
    <mergeCell ref="D103:F103"/>
    <mergeCell ref="D104:J104"/>
    <mergeCell ref="D106:F106"/>
    <mergeCell ref="D107:J107"/>
    <mergeCell ref="D110:F110"/>
    <mergeCell ref="D111:F111"/>
    <mergeCell ref="D113:F113"/>
    <mergeCell ref="D114:J114"/>
    <mergeCell ref="D116:F116"/>
    <mergeCell ref="D117:J117"/>
    <mergeCell ref="D120:F120"/>
    <mergeCell ref="D122:F122"/>
    <mergeCell ref="D123:J123"/>
    <mergeCell ref="D127:F127"/>
    <mergeCell ref="D129:F129"/>
    <mergeCell ref="D133:F133"/>
    <mergeCell ref="G134:K134"/>
    <mergeCell ref="D134:F134"/>
    <mergeCell ref="G135:K135"/>
    <mergeCell ref="D135:F135"/>
    <mergeCell ref="G136:K136"/>
    <mergeCell ref="D136:F136"/>
    <mergeCell ref="G137:K137"/>
    <mergeCell ref="D137:F137"/>
    <mergeCell ref="G138:K138"/>
    <mergeCell ref="D138:F138"/>
    <mergeCell ref="D139:K139"/>
    <mergeCell ref="D141:K141"/>
    <mergeCell ref="G142:K142"/>
    <mergeCell ref="D142:F142"/>
    <mergeCell ref="G143:K143"/>
    <mergeCell ref="D143:F143"/>
    <mergeCell ref="G144:K144"/>
    <mergeCell ref="D144:F144"/>
    <mergeCell ref="G145:K145"/>
    <mergeCell ref="D145:F145"/>
    <mergeCell ref="G146:K146"/>
    <mergeCell ref="D146:F146"/>
    <mergeCell ref="G147:K147"/>
    <mergeCell ref="D147:F147"/>
    <mergeCell ref="D154:K154"/>
    <mergeCell ref="D155:K155"/>
    <mergeCell ref="D156:K156"/>
    <mergeCell ref="G157:K157"/>
    <mergeCell ref="D159:E160"/>
    <mergeCell ref="G159:K160"/>
    <mergeCell ref="D161:K161"/>
    <mergeCell ref="D148:F148"/>
    <mergeCell ref="D149:K149"/>
    <mergeCell ref="D150:F150"/>
    <mergeCell ref="G150:K150"/>
    <mergeCell ref="D151:F151"/>
    <mergeCell ref="G151:K151"/>
    <mergeCell ref="D152:F152"/>
    <mergeCell ref="G152:K152"/>
    <mergeCell ref="D153:K153"/>
  </mergeCells>
  <pageMargins left="0.55118110236219997" right="0.55118110236219997" top="0.55118110236219997" bottom="0.55118110236219997" header="0.23622047244093999" footer="0.23622047244093999"/>
  <pageSetup paperSize="9" fitToHeight="0" orientation="portrait"/>
  <headerFooter>
    <oddHeader>&amp;LRÉNOVATION CAF LOIRE ATLANTIQUE
22 rue de Malville - 44937 NANTES CEDEX 9&amp;RDPGF - Lot n°3 PLAFONDS SUSPENDUS 
DCE - Edition du 31/10/2025</oddHeader>
    <oddFooter>&amp;CEdition du 31/10/2025&amp;RPage &amp;P/&amp;N</oddFooter>
  </headerFooter>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8.7265625" defaultRowHeight="12.75" customHeight="1" x14ac:dyDescent="0.35"/>
  <cols>
    <col min="1" max="1" width="11.453125" customWidth="1"/>
    <col min="2" max="2" width="35" customWidth="1"/>
    <col min="3" max="10" width="11.453125" customWidth="1"/>
  </cols>
  <sheetData>
    <row r="1" spans="1:27" ht="12.75" customHeight="1" x14ac:dyDescent="0.35">
      <c r="B1" s="35" t="s">
        <v>184</v>
      </c>
      <c r="AA1" s="7">
        <f>IF(DPGF!G152&lt;&gt;"",DPGF!G152,"0")</f>
        <v>0</v>
      </c>
    </row>
    <row r="2" spans="1:27" ht="12.75" customHeight="1" x14ac:dyDescent="0.35">
      <c r="AA2" s="7" t="str">
        <f>UPPER(MID(AA98,1,1))&amp;MID(AA98,2,168)</f>
        <v xml:space="preserve">Zéro euro </v>
      </c>
    </row>
    <row r="3" spans="1:27" ht="25.5" customHeight="1" x14ac:dyDescent="0.35">
      <c r="A3" s="39" t="s">
        <v>185</v>
      </c>
      <c r="B3" s="38" t="s">
        <v>186</v>
      </c>
      <c r="C3" s="121" t="s">
        <v>211</v>
      </c>
      <c r="D3" s="121"/>
      <c r="E3" s="121"/>
      <c r="F3" s="121"/>
      <c r="G3" s="121"/>
      <c r="H3" s="121"/>
      <c r="I3" s="121"/>
      <c r="J3" s="121"/>
      <c r="AA3" s="7">
        <f>INT(AA1/1000000)</f>
        <v>0</v>
      </c>
    </row>
    <row r="4" spans="1:27" ht="12.75" customHeight="1" x14ac:dyDescent="0.35">
      <c r="AA4" s="7">
        <f>INT((AA1-AA3*1000000)/1000)</f>
        <v>0</v>
      </c>
    </row>
    <row r="5" spans="1:27" ht="25.5" customHeight="1" x14ac:dyDescent="0.35">
      <c r="A5" s="39" t="s">
        <v>187</v>
      </c>
      <c r="B5" s="38" t="s">
        <v>188</v>
      </c>
      <c r="C5" s="121" t="s">
        <v>212</v>
      </c>
      <c r="D5" s="121"/>
      <c r="E5" s="121"/>
      <c r="F5" s="121"/>
      <c r="G5" s="121"/>
      <c r="H5" s="121"/>
      <c r="I5" s="121"/>
      <c r="J5" s="121"/>
      <c r="AA5" s="7">
        <f>INT(AA1-AA3*1000000-AA4*1000)</f>
        <v>0</v>
      </c>
    </row>
    <row r="6" spans="1:27" ht="12.75" customHeight="1" x14ac:dyDescent="0.35">
      <c r="AA6" s="7">
        <f>ROUND(AA1-AA3*1000000-AA4*1000-AA5,2)*100</f>
        <v>0</v>
      </c>
    </row>
    <row r="7" spans="1:27" ht="12.75" customHeight="1" x14ac:dyDescent="0.35">
      <c r="A7" s="39" t="s">
        <v>197</v>
      </c>
      <c r="B7" s="38" t="s">
        <v>198</v>
      </c>
      <c r="C7" s="40"/>
      <c r="AA7" s="7">
        <f>AA3-AA12*100</f>
        <v>0</v>
      </c>
    </row>
    <row r="8" spans="1:27" ht="12.75" customHeight="1" x14ac:dyDescent="0.35">
      <c r="AA8" s="7">
        <f>0</f>
        <v>0</v>
      </c>
    </row>
    <row r="9" spans="1:27" ht="12.75" customHeight="1" x14ac:dyDescent="0.35">
      <c r="A9" s="39" t="s">
        <v>199</v>
      </c>
      <c r="B9" s="38" t="s">
        <v>200</v>
      </c>
      <c r="C9" s="40" t="s">
        <v>42</v>
      </c>
      <c r="AA9" s="7">
        <f>AA4-AA15*100</f>
        <v>0</v>
      </c>
    </row>
    <row r="10" spans="1:27" ht="12.75" customHeight="1" x14ac:dyDescent="0.35">
      <c r="AA10" s="7">
        <f>ROUND(AA5-AA18*100,0)</f>
        <v>0</v>
      </c>
    </row>
    <row r="11" spans="1:27" ht="25.5" customHeight="1" x14ac:dyDescent="0.35">
      <c r="A11" s="39" t="s">
        <v>189</v>
      </c>
      <c r="B11" s="38" t="s">
        <v>190</v>
      </c>
      <c r="C11" s="121" t="s">
        <v>43</v>
      </c>
      <c r="D11" s="121"/>
      <c r="E11" s="121"/>
      <c r="F11" s="121"/>
      <c r="G11" s="121"/>
      <c r="H11" s="121"/>
      <c r="I11" s="121"/>
      <c r="J11" s="121"/>
      <c r="AA11" s="7">
        <f>AA6</f>
        <v>0</v>
      </c>
    </row>
    <row r="12" spans="1:27" ht="12.75" customHeight="1" x14ac:dyDescent="0.35">
      <c r="AA12" s="7">
        <f>INT(AA3/100)</f>
        <v>0</v>
      </c>
    </row>
    <row r="13" spans="1:27" ht="12.75" customHeight="1" x14ac:dyDescent="0.35">
      <c r="A13" s="39" t="s">
        <v>201</v>
      </c>
      <c r="B13" s="38" t="s">
        <v>202</v>
      </c>
      <c r="C13" s="40" t="s">
        <v>213</v>
      </c>
      <c r="AA13" s="7">
        <f>INT((AA3-AA12*100)/10)</f>
        <v>0</v>
      </c>
    </row>
    <row r="14" spans="1:27" ht="12.75" customHeight="1" x14ac:dyDescent="0.35">
      <c r="AA14" s="7">
        <f>AA3-AA12*100-AA13*10</f>
        <v>0</v>
      </c>
    </row>
    <row r="15" spans="1:27" ht="12.75" customHeight="1" x14ac:dyDescent="0.35">
      <c r="A15" s="39" t="s">
        <v>203</v>
      </c>
      <c r="B15" s="38" t="s">
        <v>204</v>
      </c>
      <c r="C15" s="40" t="s">
        <v>214</v>
      </c>
      <c r="AA15" s="7">
        <f>INT(AA4/100)</f>
        <v>0</v>
      </c>
    </row>
    <row r="16" spans="1:27" ht="12.75" customHeight="1" x14ac:dyDescent="0.35">
      <c r="AA16" s="7">
        <f>INT((AA4-AA15*100)/10)</f>
        <v>0</v>
      </c>
    </row>
    <row r="17" spans="1:27" ht="12.75" customHeight="1" x14ac:dyDescent="0.35">
      <c r="A17" s="39" t="s">
        <v>205</v>
      </c>
      <c r="B17" s="38" t="s">
        <v>206</v>
      </c>
      <c r="C17" s="40"/>
      <c r="AA17" s="7">
        <f>AA4-AA15*100-AA16*10</f>
        <v>0</v>
      </c>
    </row>
    <row r="18" spans="1:27" ht="12.75" customHeight="1" x14ac:dyDescent="0.35">
      <c r="AA18" s="7">
        <f>INT(AA5/100)</f>
        <v>0</v>
      </c>
    </row>
    <row r="19" spans="1:27" ht="12.75" customHeight="1" x14ac:dyDescent="0.35">
      <c r="C19" s="41">
        <v>0.2</v>
      </c>
      <c r="E19" s="42" t="s">
        <v>207</v>
      </c>
      <c r="AA19" s="7">
        <f>INT((AA5-AA18*100)/10)</f>
        <v>0</v>
      </c>
    </row>
    <row r="20" spans="1:27" ht="12.75" customHeight="1" x14ac:dyDescent="0.35">
      <c r="C20" s="43">
        <v>5.5E-2</v>
      </c>
      <c r="E20" s="42" t="s">
        <v>208</v>
      </c>
      <c r="AA20" s="7">
        <f>AA5-AA18*100-AA19*10</f>
        <v>0</v>
      </c>
    </row>
    <row r="21" spans="1:27" ht="12.75" customHeight="1" x14ac:dyDescent="0.35">
      <c r="C21" s="43">
        <v>0</v>
      </c>
      <c r="E21" s="42" t="s">
        <v>209</v>
      </c>
      <c r="AA21" s="7">
        <f>INT(AA6/10)</f>
        <v>0</v>
      </c>
    </row>
    <row r="22" spans="1:27" ht="12.75" customHeight="1" x14ac:dyDescent="0.35">
      <c r="C22" s="44">
        <v>0</v>
      </c>
      <c r="E22" s="42" t="s">
        <v>210</v>
      </c>
      <c r="AA22" s="7">
        <f>ROUND(AA6-AA21*10,0)</f>
        <v>0</v>
      </c>
    </row>
    <row r="23" spans="1:27" ht="12.75" customHeight="1" x14ac:dyDescent="0.35">
      <c r="AA23" s="7" t="str">
        <f>IF(AA12=0,"",IF(AA12=1,"",IF(AA12=2,"deux ",IF(AA12=3,"trois ",IF(AA12=4,"quatre ",IF(AA12=5,"cinq ",AA42))))))</f>
        <v/>
      </c>
    </row>
    <row r="24" spans="1:27" ht="12.75" customHeight="1" x14ac:dyDescent="0.35">
      <c r="A24" s="39" t="s">
        <v>191</v>
      </c>
      <c r="B24" s="38" t="s">
        <v>192</v>
      </c>
      <c r="C24" s="121" t="s">
        <v>215</v>
      </c>
      <c r="D24" s="121"/>
      <c r="E24" s="121"/>
      <c r="F24" s="121"/>
      <c r="G24" s="121"/>
      <c r="H24" s="121"/>
      <c r="I24" s="121"/>
      <c r="J24" s="121"/>
      <c r="AA24" s="7" t="str">
        <f>IF(AA12=0,"",IF(AA12&lt;2,"cent ",AA43))</f>
        <v/>
      </c>
    </row>
    <row r="25" spans="1:27" ht="12.75" customHeight="1" x14ac:dyDescent="0.35">
      <c r="AA25" s="7" t="str">
        <f>IF(AA13=1,AA44,IF(AA13=7,AA64,IF(AA13=9,AA80,AA89)))</f>
        <v/>
      </c>
    </row>
    <row r="26" spans="1:27" ht="12.75" customHeight="1" x14ac:dyDescent="0.35">
      <c r="A26" s="39" t="s">
        <v>193</v>
      </c>
      <c r="B26" s="38" t="s">
        <v>194</v>
      </c>
      <c r="C26" s="121" t="s">
        <v>216</v>
      </c>
      <c r="D26" s="121"/>
      <c r="E26" s="121"/>
      <c r="F26" s="121"/>
      <c r="G26" s="121"/>
      <c r="H26" s="121"/>
      <c r="I26" s="121"/>
      <c r="J26" s="121"/>
      <c r="AA26" s="7" t="str">
        <f>IF(AA7=11,"",IF(AA7=12,"",IF(AA7=13,"",IF(AA7=14,"",IF(AA7=15,"",IF(AA7=16,"",AA45))))))</f>
        <v/>
      </c>
    </row>
    <row r="27" spans="1:27" ht="12.75" customHeight="1" x14ac:dyDescent="0.35">
      <c r="AA27" s="7" t="str">
        <f>IF(AA3=0,"",IF(AA3&lt;2,"million ","millions "))</f>
        <v/>
      </c>
    </row>
    <row r="28" spans="1:27" ht="12.75" customHeight="1" x14ac:dyDescent="0.35">
      <c r="A28" s="39" t="s">
        <v>195</v>
      </c>
      <c r="B28" s="38" t="s">
        <v>196</v>
      </c>
      <c r="C28" s="121"/>
      <c r="D28" s="121"/>
      <c r="E28" s="121"/>
      <c r="F28" s="121"/>
      <c r="G28" s="121"/>
      <c r="H28" s="121"/>
      <c r="I28" s="121"/>
      <c r="J28" s="121"/>
      <c r="AA28" s="7" t="str">
        <f>IF(AA8=1,"",IF(AA15=0,"",IF(AA15=1,"",IF(AA15=2,"deux ",IF(AA15=3,"trois ",IF(AA15=4,"quatre ",IF(AA15=5,"cinq ",AA46)))))))</f>
        <v/>
      </c>
    </row>
    <row r="29" spans="1:27" ht="12.75" customHeight="1" x14ac:dyDescent="0.35">
      <c r="AA29" s="7" t="str">
        <f>IF(AA15=0,"",IF(AA15&lt;2,"cent ",AA47))</f>
        <v/>
      </c>
    </row>
    <row r="30" spans="1:27" ht="12.75" customHeight="1" x14ac:dyDescent="0.35">
      <c r="AA30" s="7" t="str">
        <f>IF(AA16=1,AA48,IF(AA16=7,AA66,IF(AA16=9,AA81,AA90)))</f>
        <v/>
      </c>
    </row>
    <row r="31" spans="1:27" ht="12.75" customHeight="1" x14ac:dyDescent="0.35">
      <c r="AA31" s="7" t="str">
        <f>IF(AA4=1,"",AA49)</f>
        <v/>
      </c>
    </row>
    <row r="32" spans="1:27" ht="12.75" customHeight="1" x14ac:dyDescent="0.35">
      <c r="AA32" s="7" t="str">
        <f>IF(AA4&gt;0,"mille ","")</f>
        <v/>
      </c>
    </row>
    <row r="33" spans="27:27" ht="12.75" customHeight="1" x14ac:dyDescent="0.35">
      <c r="AA33" s="7" t="str">
        <f>IF(INT(AA1)=0,"zéro ",IF(AA18=0,"",IF(AA18=1,"",IF(AA18=2,"deux ",IF(AA18=3,"trois ",IF(AA18=4,"quatre ",IF(AA18=5,"cinq ",AA50)))))))</f>
        <v xml:space="preserve">zéro </v>
      </c>
    </row>
    <row r="34" spans="27:27" ht="12.75" customHeight="1" x14ac:dyDescent="0.35">
      <c r="AA34" s="7" t="str">
        <f>IF(AA18=0,"",IF(AA18&lt;2,"cent ",AA51))</f>
        <v/>
      </c>
    </row>
    <row r="35" spans="27:27" ht="12.75" customHeight="1" x14ac:dyDescent="0.35">
      <c r="AA35" s="7" t="str">
        <f>IF(AA19=1,AA52,IF(AA19=7,AA68,IF(AA19=9,AA83,AA91)))</f>
        <v/>
      </c>
    </row>
    <row r="36" spans="27:27" ht="12.75" customHeight="1" x14ac:dyDescent="0.35">
      <c r="AA36" s="7" t="str">
        <f>IF(AA10=11,"",IF(AA10=12,"",IF(AA10=13,"",IF(AA10=14,"",IF(AA10=15,"",IF(AA10=16,"",AA53))))))</f>
        <v/>
      </c>
    </row>
    <row r="37" spans="27:27" ht="12.75" customHeight="1" x14ac:dyDescent="0.35">
      <c r="AA37" s="7" t="str">
        <f>IF(INT(AA1&lt;2),"euro ","euros ")</f>
        <v xml:space="preserve">euro </v>
      </c>
    </row>
    <row r="38" spans="27:27" ht="12.75" customHeight="1" x14ac:dyDescent="0.35">
      <c r="AA38" s="7" t="str">
        <f>IF(AA6&gt;0,"et ","")</f>
        <v/>
      </c>
    </row>
    <row r="39" spans="27:27" ht="12.75" customHeight="1" x14ac:dyDescent="0.35">
      <c r="AA39" s="7" t="str">
        <f>IF(AA21=1,AA54,IF(AA21=7,AA70,IF(AA21=9,AA84,AA92)))</f>
        <v/>
      </c>
    </row>
    <row r="40" spans="27:27" ht="12.75" customHeight="1" x14ac:dyDescent="0.35">
      <c r="AA40" s="7" t="str">
        <f>IF(AA11=11,"",IF(AA11=12,"",IF(AA11=13,"",IF(AA11=14,"",IF(AA11=15,"",IF(AA11=16,"",AA55))))))</f>
        <v/>
      </c>
    </row>
    <row r="41" spans="27:27" ht="12.75" customHeight="1" x14ac:dyDescent="0.35">
      <c r="AA41" s="7" t="str">
        <f>IF(AA6=0,"",IF(AA6&lt;2,"centime","centimes"))</f>
        <v/>
      </c>
    </row>
    <row r="42" spans="27:27" ht="12.75" customHeight="1" x14ac:dyDescent="0.35">
      <c r="AA42" s="7" t="str">
        <f>IF(AA3=0," ",IF(AA12=6,"six ",IF(AA12=7,"sept ",IF(AA12=8,"huit ",IF(AA12=9,"neuf ",)))))</f>
        <v xml:space="preserve"> </v>
      </c>
    </row>
    <row r="43" spans="27:27" ht="12.75" customHeight="1" x14ac:dyDescent="0.35">
      <c r="AA43" s="7" t="str">
        <f>IF(AA7&gt;0,"cent ", "cents ")</f>
        <v xml:space="preserve">cents </v>
      </c>
    </row>
    <row r="44" spans="27:27" ht="12.75" customHeight="1" x14ac:dyDescent="0.35">
      <c r="AA44" s="7" t="str">
        <f>IF(AA7=10,"dix ",IF(AA7=11,"onze ",IF(AA7=12,"douze ",IF(AA7=13,"treize ",IF(AA7=14,"quatorze ",IF(AA7=15,"quinze ",AA56))))))</f>
        <v/>
      </c>
    </row>
    <row r="45" spans="27:27" ht="12.75" customHeight="1" x14ac:dyDescent="0.35">
      <c r="AA45" s="7" t="str">
        <f>IF(AA7=17,"",IF(AA7=18,"",IF(AA7=19,"",AA57)))</f>
        <v/>
      </c>
    </row>
    <row r="46" spans="27:27" ht="12.75" customHeight="1" x14ac:dyDescent="0.35">
      <c r="AA46" s="7">
        <f>IF(AA15=6,"six ",IF(AA15=7,"sept ",IF(AA15=8,"huit ",IF(AA15=9,"neuf ",))))</f>
        <v>0</v>
      </c>
    </row>
    <row r="47" spans="27:27" ht="12.75" customHeight="1" x14ac:dyDescent="0.35">
      <c r="AA47" s="7" t="str">
        <f>IF(AA9&gt;0,"cent ", "cents ")</f>
        <v xml:space="preserve">cents </v>
      </c>
    </row>
    <row r="48" spans="27:27" ht="12.75" customHeight="1" x14ac:dyDescent="0.35">
      <c r="AA48" s="7" t="str">
        <f>IF(AA9=10,"dix ",IF(AA9=11,"onze ",IF(AA9=12,"douze ",IF(AA9=13,"treize ",IF(AA9=14,"quatorze ",IF(AA9=15,"quinze ",AA58))))))</f>
        <v/>
      </c>
    </row>
    <row r="49" spans="27:27" ht="12.75" customHeight="1" x14ac:dyDescent="0.35">
      <c r="AA49" s="7" t="str">
        <f>IF(AA9=11,"",IF(AA9=12,"",IF(AA9=13,"",IF(AA9=14,"",IF(AA9=15,"",IF(AA9=16,"",AA59))))))</f>
        <v/>
      </c>
    </row>
    <row r="50" spans="27:27" ht="12.75" customHeight="1" x14ac:dyDescent="0.35">
      <c r="AA50" s="7">
        <f>IF(AA18=6,"six ",IF(AA18=7,"sept ",IF(AA18=8,"huit ",IF(AA18=9,"neuf ",))))</f>
        <v>0</v>
      </c>
    </row>
    <row r="51" spans="27:27" ht="12.75" customHeight="1" x14ac:dyDescent="0.35">
      <c r="AA51" s="7" t="str">
        <f>IF(AA10&gt;0,"cent ", "cents ")</f>
        <v xml:space="preserve">cents </v>
      </c>
    </row>
    <row r="52" spans="27:27" ht="12.75" customHeight="1" x14ac:dyDescent="0.35">
      <c r="AA52" s="7" t="str">
        <f>IF(AA10=10,"dix ",IF(AA10=11,"onze ",IF(AA10=12,"douze ",IF(AA10=13,"treize ",IF(AA10=14,"quatorze ",IF(AA10=15,"quinze ",AA60))))))</f>
        <v/>
      </c>
    </row>
    <row r="53" spans="27:27" ht="12.75" customHeight="1" x14ac:dyDescent="0.35">
      <c r="AA53" s="7" t="str">
        <f>IF(AA10=17,"",IF(AA10=18,"",IF(AA10=19,"",AA61)))</f>
        <v/>
      </c>
    </row>
    <row r="54" spans="27:27" ht="12.75" customHeight="1" x14ac:dyDescent="0.35">
      <c r="AA54" s="7" t="str">
        <f>IF(AA11=10,"dix ",IF(AA11=11,"onze ",IF(AA11=12,"douze ",IF(AA11=13,"treize ",IF(AA11=14,"quatorze ",IF(AA11=15,"quinze ",AA62))))))</f>
        <v/>
      </c>
    </row>
    <row r="55" spans="27:27" ht="12.75" customHeight="1" x14ac:dyDescent="0.35">
      <c r="AA55" s="7" t="str">
        <f>IF(AA11=17,"",IF(AA11=18,"",IF(AA11=19,"",AA63)))</f>
        <v/>
      </c>
    </row>
    <row r="56" spans="27:27" ht="12.75" customHeight="1" x14ac:dyDescent="0.35">
      <c r="AA56" s="7" t="str">
        <f>IF(AA7=16,"seize ",IF(AA7=17,"dix-sept ",IF(AA7=18,"dix-huit ",IF(AA7=19,"dix-neuf ",AA64))))</f>
        <v/>
      </c>
    </row>
    <row r="57" spans="27:27" ht="12.75" customHeight="1" x14ac:dyDescent="0.35">
      <c r="AA57" s="7" t="str">
        <f>IF(AA7=21,"et un ",IF(AA7=31,"et un ",IF(AA7=41,"et un ",IF(AA7=51,"et un ",IF(AA7=61,"et un ",AA65)))))</f>
        <v/>
      </c>
    </row>
    <row r="58" spans="27:27" ht="12.75" customHeight="1" x14ac:dyDescent="0.35">
      <c r="AA58" s="7" t="str">
        <f>IF(AA9=16,"seize ",IF(AA9=17,"dix-sept ",IF(AA9=18,"dix-huit ",IF(AA9=19,"dix-neuf ",AA66))))</f>
        <v/>
      </c>
    </row>
    <row r="59" spans="27:27" ht="12.75" customHeight="1" x14ac:dyDescent="0.35">
      <c r="AA59" s="7" t="str">
        <f>IF(AA9=17,"",IF(AA9=18,"",IF(AA9=19,"",AA67)))</f>
        <v/>
      </c>
    </row>
    <row r="60" spans="27:27" ht="12.75" customHeight="1" x14ac:dyDescent="0.35">
      <c r="AA60" s="7" t="str">
        <f>IF(AA10=16,"seize ",IF(AA10=17,"dix-sept ",IF(AA10=18,"dix-huit ",IF(AA10=19,"dix-neuf ",AA68))))</f>
        <v/>
      </c>
    </row>
    <row r="61" spans="27:27" ht="12.75" customHeight="1" x14ac:dyDescent="0.35">
      <c r="AA61" s="7" t="str">
        <f>IF(AA10=21,"et un ",IF(AA10=31,"et un ",IF(AA10=41,"et un ",IF(AA10=51,"et un ",IF(AA10=61,"et un ",AA69)))))</f>
        <v/>
      </c>
    </row>
    <row r="62" spans="27:27" ht="12.75" customHeight="1" x14ac:dyDescent="0.35">
      <c r="AA62" s="7" t="str">
        <f>IF(AA11=16,"seize ",IF(AA11=17,"dix-sept ",IF(AA11=18,"dix-huit ",IF(AA11=19,"dix-neuf ",AA70))))</f>
        <v/>
      </c>
    </row>
    <row r="63" spans="27:27" ht="12.75" customHeight="1" x14ac:dyDescent="0.35">
      <c r="AA63" s="7" t="str">
        <f>IF(AA11=21,"et un ",IF(AA11=31,"et un ",IF(AA11=41,"et un ",IF(AA11=51,"et un ",IF(AA11=61,"et un ",AA71)))))</f>
        <v/>
      </c>
    </row>
    <row r="64" spans="27:27" ht="12.75" customHeight="1" x14ac:dyDescent="0.35">
      <c r="AA64" s="7" t="str">
        <f>IF(AA7=70,"soixante-dix ",IF(AA7=71,"soixante et onze ",IF(AA7=72,"soixante-douze ",IF(AA7=73,"soixante-treize ",IF(AA7=74,"soixante-quatorze ",IF(AA7=75,"soixante-quinze ",AA72))))))</f>
        <v/>
      </c>
    </row>
    <row r="65" spans="27:27" ht="12.75" customHeight="1" x14ac:dyDescent="0.35">
      <c r="AA65" s="7" t="str">
        <f>IF(AA13=9,"",IF(AA13=7,"",IF(AA14=0,"",IF(AA14=1,"un ",IF(AA14=2,"deux ",IF(AA14=3,"trois ",IF(AA14=4,"quatre ",IF(AA14=5,"cinq ",AA73))))))))</f>
        <v/>
      </c>
    </row>
    <row r="66" spans="27:27" ht="12.75" customHeight="1" x14ac:dyDescent="0.35">
      <c r="AA66" s="7" t="str">
        <f>IF(AA9=70,"soixante-dix ",IF(AA9=71,"soixante et onze ",IF(AA9=72,"soixante-douze ",IF(AA9=73,"soixante-treize ",IF(AA9=74,"soixante-quatorze ",IF(AA9=75,"soixante-quinze ",AA74))))))</f>
        <v/>
      </c>
    </row>
    <row r="67" spans="27:27" ht="12.75" customHeight="1" x14ac:dyDescent="0.35">
      <c r="AA67" s="7" t="str">
        <f>IF(AA9=21,"et un ",IF(AA9=31,"et un ",IF(AA9=41,"et un ",IF(AA9=51,"et un ",IF(AA9=61,"et un ",AA75)))))</f>
        <v/>
      </c>
    </row>
    <row r="68" spans="27:27" ht="12.75" customHeight="1" x14ac:dyDescent="0.35">
      <c r="AA68" s="7" t="str">
        <f>IF(AA10=70,"soixante-dix ",IF(AA10=71,"soixante et onze ",IF(AA10=72,"soixante-douze ",IF(AA10=73,"soixante-treize ",IF(AA10=74,"soixante-quatorze ",IF(AA10=75,"soixante-quinze ",AA76))))))</f>
        <v/>
      </c>
    </row>
    <row r="69" spans="27:27" ht="12.75" customHeight="1" x14ac:dyDescent="0.35">
      <c r="AA69" s="7" t="str">
        <f>IF(AA19=9,"",IF(AA19=7,"",IF(AA20=0,"",IF(AA20=1,"un ",IF(AA20=2,"deux ",IF(AA20=3,"trois ",IF(AA20=4,"quatre ",IF(AA20=5,"cinq ",AA77))))))))</f>
        <v/>
      </c>
    </row>
    <row r="70" spans="27:27" ht="12.75" customHeight="1" x14ac:dyDescent="0.35">
      <c r="AA70" s="7" t="str">
        <f>IF(AA11=70,"soixante-dix ",IF(AA11=71,"soixante et onze ",IF(AA11=72,"soixante-douze ",IF(AA11=73,"soixante-treize ",IF(AA11=74,"soixante-quatorze ",IF(AA11=75,"soixante-quinze ",AA78))))))</f>
        <v/>
      </c>
    </row>
    <row r="71" spans="27:27" ht="12.75" customHeight="1" x14ac:dyDescent="0.35">
      <c r="AA71" s="7" t="str">
        <f>IF(AA21=9,"",IF(AA21=7,"",IF(AA22=0,"",IF(AA22=1,"un ",IF(AA22=2,"deux ",IF(AA22=3,"trois ",IF(AA22=4,"quatre ",IF(AA22=5,"cinq ",AA79))))))))</f>
        <v/>
      </c>
    </row>
    <row r="72" spans="27:27" ht="12.75" customHeight="1" x14ac:dyDescent="0.35">
      <c r="AA72" s="7" t="str">
        <f>IF(AA7=76,"soixante-seize ",IF(AA7=77,"soixante-dix-sept ",IF(AA7=78,"soixante-dix-huit ",IF(AA7=79,"soixante-dix-neuf ",AA80))))</f>
        <v/>
      </c>
    </row>
    <row r="73" spans="27:27" ht="12.75" customHeight="1" x14ac:dyDescent="0.35">
      <c r="AA73" s="7">
        <f>IF(AA13=9,"",IF(AA14=6,"six ",IF(AA14=7,"sept ",IF(AA14=8,"huit ",IF(AA14=9,"neuf ",)))))</f>
        <v>0</v>
      </c>
    </row>
    <row r="74" spans="27:27" ht="12.75" customHeight="1" x14ac:dyDescent="0.35">
      <c r="AA74" s="7" t="str">
        <f>IF(AA9=76,"soixante-seize ",IF(AA9=77,"soixante-dix-sept ",IF(AA9=78,"soixante-dix-huit ",IF(AA9=79,"soixante-dix-neuf ",AA81))))</f>
        <v/>
      </c>
    </row>
    <row r="75" spans="27:27" ht="12.75" customHeight="1" x14ac:dyDescent="0.35">
      <c r="AA75" s="7" t="str">
        <f>IF(AA16=9,"",IF(AA16=7,"",IF(AA17=0,"",IF(AA17=1,"un ",IF(AA17=2,"deux ",IF(AA17=3,"trois ",IF(AA17=4,"quatre ",IF(AA17=5,"cinq ",AA82))))))))</f>
        <v/>
      </c>
    </row>
    <row r="76" spans="27:27" ht="12.75" customHeight="1" x14ac:dyDescent="0.35">
      <c r="AA76" s="7" t="str">
        <f>IF(AA10=76,"soixante-seize ",IF(AA10=77,"soixante-dix-sept ",IF(AA10=78,"soixante-dix-huit ",IF(AA10=79,"soixante-dix-neuf ",AA83))))</f>
        <v/>
      </c>
    </row>
    <row r="77" spans="27:27" ht="12.75" customHeight="1" x14ac:dyDescent="0.35">
      <c r="AA77" s="7">
        <f>IF(AA19=9,"",IF(AA20=6,"six ",IF(AA20=7,"sept ",IF(AA20=8,"huit ",IF(AA20=9,"neuf ",)))))</f>
        <v>0</v>
      </c>
    </row>
    <row r="78" spans="27:27" ht="12.75" customHeight="1" x14ac:dyDescent="0.35">
      <c r="AA78" s="7" t="str">
        <f>IF(AA11=76,"soixante-seize ",IF(AA11=77,"soixante-dix-sept ",IF(AA11=78,"soixante-dix-huit ",IF(AA11=79,"soixante-dix-neuf ",AA84))))</f>
        <v/>
      </c>
    </row>
    <row r="79" spans="27:27" ht="12.75" customHeight="1" x14ac:dyDescent="0.35">
      <c r="AA79" s="7">
        <f>IF(AA21=9,"",IF(AA22=6,"six ",IF(AA22=7,"sept ",IF(AA22=8,"huit ",IF(AA22=9,"neuf ",)))))</f>
        <v>0</v>
      </c>
    </row>
    <row r="80" spans="27:27" ht="12.75" customHeight="1" x14ac:dyDescent="0.35">
      <c r="AA80" s="7" t="str">
        <f>IF(AA7=90,"quatre-vingt-dix ",IF(AA7=91,"quatre-vingt-onze ",IF(AA7=92,"quatre-vingt-douze ",IF(AA7=93,"quatre-vingt-treize ",IF(AA7=94,"quatre-vingt-quatorze ",IF(AA7=95,"quatre-vingt-quinze ",AA85))))))</f>
        <v/>
      </c>
    </row>
    <row r="81" spans="27:27" ht="12.75" customHeight="1" x14ac:dyDescent="0.35">
      <c r="AA81" s="7" t="str">
        <f>IF(AA9=90,"quatre-vingt-dix ",IF(AA9=91,"quatre-vingt-onze ",IF(AA9=92,"quatre-vingt-douze ",IF(AA9=93,"quatre-vingt-treize ",IF(AA9=94,"quatre-vingt-quatorze ",IF(AA9=95,"quatre-vingt-quinze ",AA86))))))</f>
        <v/>
      </c>
    </row>
    <row r="82" spans="27:27" ht="12.75" customHeight="1" x14ac:dyDescent="0.35">
      <c r="AA82" s="7">
        <f>IF(AA16=9,"",IF(AA17=6,"six ",IF(AA17=7,"sept ",IF(AA17=8,"huit ",IF(AA17=9,"neuf ",)))))</f>
        <v>0</v>
      </c>
    </row>
    <row r="83" spans="27:27" ht="12.75" customHeight="1" x14ac:dyDescent="0.35">
      <c r="AA83" s="7" t="str">
        <f>IF(AA10=90,"quatre-vingt-dix ",IF(AA10=91,"quatre-vingt-onze ",IF(AA10=92,"quatre-vingt-douze ",IF(AA10=93,"quatre-vingt-treize ",IF(AA10=94,"quatre-vingt-quatorze ",IF(AA10=95,"quatre-vingt-quinze ",AA87))))))</f>
        <v/>
      </c>
    </row>
    <row r="84" spans="27:27" ht="12.75" customHeight="1" x14ac:dyDescent="0.35">
      <c r="AA84" s="7" t="str">
        <f>IF(AA11=90,"quatre-vingt-dix ",IF(AA11=91,"quatre-vingt-onze ",IF(AA11=92,"quatre-vingt-douze ",IF(AA11=93,"quatre-vingt-treize ",IF(AA11=94,"quatre-vingt-quatorze ",IF(AA11=95,"quatre-vingt-quinze ",AA88))))))</f>
        <v/>
      </c>
    </row>
    <row r="85" spans="27:27" ht="12.75" customHeight="1" x14ac:dyDescent="0.35">
      <c r="AA85" s="7" t="str">
        <f>IF(AA7=96,"quatre-vingt-seize ",IF(AA7=97,"quatre-vingt-dix-sept ",IF(AA7=98,"quatre-vingt-dix-huit ",IF(AA7=99,"quatre-vingt-dix-neuf ",AA89))))</f>
        <v/>
      </c>
    </row>
    <row r="86" spans="27:27" ht="12.75" customHeight="1" x14ac:dyDescent="0.35">
      <c r="AA86" s="7" t="str">
        <f>IF(AA9=96,"quatre-vingt-seize ",IF(AA9=97,"quatre-vingt-dix-sept ",IF(AA9=98,"quatre-vingt-dix-huit ",IF(AA9=99,"quatre-vingt-dix-neuf ",AA90))))</f>
        <v/>
      </c>
    </row>
    <row r="87" spans="27:27" ht="12.75" customHeight="1" x14ac:dyDescent="0.35">
      <c r="AA87" s="7" t="str">
        <f>IF(AA10=96,"quatre-vingt-seize ",IF(AA10=97,"quatre-vingt-dix-sept ",IF(AA10=98,"quatre-vingt-dix-huit ",IF(AA10=99,"quatre-vingt-dix-neuf ",AA91))))</f>
        <v/>
      </c>
    </row>
    <row r="88" spans="27:27" ht="12.75" customHeight="1" x14ac:dyDescent="0.35">
      <c r="AA88" s="7" t="str">
        <f>IF(AA11=96,"quatre-vingt-seize ",IF(AA11=97,"quatre-vingt-dix-sept ",IF(AA11=98,"quatre-vingt-dix-huit ",IF(AA11=99,"quatre-vingt-dix-neuf ",AA92))))</f>
        <v/>
      </c>
    </row>
    <row r="89" spans="27:27" ht="12.75" customHeight="1" x14ac:dyDescent="0.35">
      <c r="AA89" s="7" t="str">
        <f>IF(AA13=2,"vingt ",IF(AA13=3,"trente ",IF(AA13=4,"quarante ",IF(AA13=5,"cinquante ",AA93))))</f>
        <v/>
      </c>
    </row>
    <row r="90" spans="27:27" ht="12.75" customHeight="1" x14ac:dyDescent="0.35">
      <c r="AA90" s="7" t="str">
        <f>IF(AA16=2,"vingt ",IF(AA16=3,"trente ",IF(AA16=4,"quarante ",IF(AA16=5,"cinquante ",AA94))))</f>
        <v/>
      </c>
    </row>
    <row r="91" spans="27:27" ht="12.75" customHeight="1" x14ac:dyDescent="0.35">
      <c r="AA91" s="7" t="str">
        <f>IF(AA19=2,"vingt ",IF(AA19=3,"trente ",IF(AA19=4,"quarante ",IF(AA19=5,"cinquante ",AA95))))</f>
        <v/>
      </c>
    </row>
    <row r="92" spans="27:27" ht="12.75" customHeight="1" x14ac:dyDescent="0.35">
      <c r="AA92" s="7" t="str">
        <f>IF(AA21=2,"vingt ",IF(AA21=3,"trente ",IF(AA21=4,"quarante ",IF(AA21=5,"cinquante ",AA96))))</f>
        <v/>
      </c>
    </row>
    <row r="93" spans="27:27" ht="12.75" customHeight="1" x14ac:dyDescent="0.35">
      <c r="AA93" s="7" t="str">
        <f>IF(AA13=6,"soixante ",IF(AA7=80,"quatre-vingts ",IF(AA13=8,"quatre-vingt-","")))</f>
        <v/>
      </c>
    </row>
    <row r="94" spans="27:27" ht="12.75" customHeight="1" x14ac:dyDescent="0.35">
      <c r="AA94" s="7" t="str">
        <f>IF(AA16=6,"soixante ",IF(AA9=80,"quatre-vingts ",IF(AA16=8,"quatre-vingt-","")))</f>
        <v/>
      </c>
    </row>
    <row r="95" spans="27:27" ht="12.75" customHeight="1" x14ac:dyDescent="0.35">
      <c r="AA95" s="7" t="str">
        <f>IF(AA19=6,"soixante ",IF(AA10=80,"quatre-vingts ",IF(AA19=8,"quatre-vingt-","")))</f>
        <v/>
      </c>
    </row>
    <row r="96" spans="27:27" ht="12.75" customHeight="1" x14ac:dyDescent="0.35">
      <c r="AA96" s="7" t="str">
        <f>IF(AA21=6,"soixante ",IF(AA11=80,"quatre-vingts ",IF(AA21=8,"quatre-vingt-","")))</f>
        <v/>
      </c>
    </row>
    <row r="97" spans="27:27" ht="12.75" customHeight="1" x14ac:dyDescent="0.35">
      <c r="AA97" s="7">
        <f>0</f>
        <v>0</v>
      </c>
    </row>
    <row r="98" spans="27:27" ht="12.75" customHeight="1" x14ac:dyDescent="0.35">
      <c r="AA98" s="7"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8.7265625" defaultRowHeight="14.5" x14ac:dyDescent="0.35"/>
  <cols>
    <col min="1" max="1" width="24.7265625" customWidth="1"/>
  </cols>
  <sheetData>
    <row r="1" spans="1:3" x14ac:dyDescent="0.35">
      <c r="A1" s="7" t="s">
        <v>217</v>
      </c>
      <c r="B1" s="7" t="s">
        <v>218</v>
      </c>
    </row>
    <row r="2" spans="1:3" x14ac:dyDescent="0.35">
      <c r="A2" s="7" t="s">
        <v>219</v>
      </c>
      <c r="B2" s="7" t="s">
        <v>211</v>
      </c>
    </row>
    <row r="3" spans="1:3" x14ac:dyDescent="0.35">
      <c r="A3" s="7" t="s">
        <v>220</v>
      </c>
      <c r="B3" s="7">
        <v>1</v>
      </c>
    </row>
    <row r="4" spans="1:3" x14ac:dyDescent="0.35">
      <c r="A4" s="7" t="s">
        <v>221</v>
      </c>
      <c r="B4" s="7">
        <v>0</v>
      </c>
    </row>
    <row r="5" spans="1:3" x14ac:dyDescent="0.35">
      <c r="A5" s="7" t="s">
        <v>222</v>
      </c>
      <c r="B5" s="7">
        <v>0</v>
      </c>
    </row>
    <row r="6" spans="1:3" x14ac:dyDescent="0.35">
      <c r="A6" s="7" t="s">
        <v>223</v>
      </c>
      <c r="B6" s="7">
        <v>1</v>
      </c>
    </row>
    <row r="7" spans="1:3" x14ac:dyDescent="0.35">
      <c r="A7" s="7" t="s">
        <v>224</v>
      </c>
      <c r="B7" s="7">
        <v>1</v>
      </c>
    </row>
    <row r="8" spans="1:3" x14ac:dyDescent="0.35">
      <c r="A8" s="7" t="s">
        <v>225</v>
      </c>
      <c r="B8" s="7">
        <v>0</v>
      </c>
    </row>
    <row r="9" spans="1:3" x14ac:dyDescent="0.35">
      <c r="A9" s="7" t="s">
        <v>226</v>
      </c>
      <c r="B9" s="7">
        <v>0</v>
      </c>
    </row>
    <row r="10" spans="1:3" x14ac:dyDescent="0.35">
      <c r="A10" s="7" t="s">
        <v>227</v>
      </c>
      <c r="C10" s="7" t="s">
        <v>228</v>
      </c>
    </row>
    <row r="11" spans="1:3" x14ac:dyDescent="0.35">
      <c r="A11" s="7" t="s">
        <v>229</v>
      </c>
      <c r="B11" s="7">
        <v>0</v>
      </c>
    </row>
    <row r="12" spans="1:3" x14ac:dyDescent="0.35">
      <c r="A12" s="7" t="s">
        <v>230</v>
      </c>
      <c r="B12" s="7" t="s">
        <v>231</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00"/>
    <outlinePr summaryBelow="0" summaryRight="0"/>
    <pageSetUpPr fitToPage="1"/>
  </sheetPr>
  <dimension ref="A2:J28"/>
  <sheetViews>
    <sheetView showGridLines="0" workbookViewId="0">
      <selection activeCell="C4" sqref="C4:J4"/>
    </sheetView>
  </sheetViews>
  <sheetFormatPr baseColWidth="10" defaultColWidth="8.7265625" defaultRowHeight="12.75" customHeight="1" x14ac:dyDescent="0.35"/>
  <cols>
    <col min="1" max="1" width="6.7265625" customWidth="1"/>
    <col min="2" max="2" width="35" customWidth="1"/>
    <col min="3" max="10" width="11.453125" customWidth="1"/>
  </cols>
  <sheetData>
    <row r="2" spans="1:10" ht="12.75" customHeight="1" x14ac:dyDescent="0.35">
      <c r="B2" s="124" t="s">
        <v>232</v>
      </c>
      <c r="C2" s="124"/>
      <c r="D2" s="124"/>
      <c r="E2" s="124"/>
      <c r="F2" s="124"/>
      <c r="G2" s="124"/>
      <c r="H2" s="124"/>
      <c r="I2" s="124"/>
      <c r="J2" s="124"/>
    </row>
    <row r="4" spans="1:10" ht="12.75" customHeight="1" x14ac:dyDescent="0.35">
      <c r="A4" s="39" t="s">
        <v>185</v>
      </c>
      <c r="B4" s="38" t="s">
        <v>233</v>
      </c>
      <c r="C4" s="123"/>
      <c r="D4" s="123"/>
      <c r="E4" s="123"/>
      <c r="F4" s="123"/>
      <c r="G4" s="123"/>
      <c r="H4" s="123"/>
      <c r="I4" s="123"/>
      <c r="J4" s="123"/>
    </row>
    <row r="6" spans="1:10" ht="12.75" customHeight="1" x14ac:dyDescent="0.35">
      <c r="A6" s="39" t="s">
        <v>187</v>
      </c>
      <c r="B6" s="38" t="s">
        <v>234</v>
      </c>
      <c r="C6" s="123"/>
      <c r="D6" s="123"/>
      <c r="E6" s="123"/>
      <c r="F6" s="123"/>
      <c r="G6" s="123"/>
      <c r="H6" s="123"/>
      <c r="I6" s="123"/>
      <c r="J6" s="123"/>
    </row>
    <row r="8" spans="1:10" ht="12.75" customHeight="1" x14ac:dyDescent="0.35">
      <c r="A8" s="39" t="s">
        <v>197</v>
      </c>
      <c r="B8" s="38" t="s">
        <v>235</v>
      </c>
      <c r="C8" s="123"/>
      <c r="D8" s="123"/>
      <c r="E8" s="123"/>
      <c r="F8" s="123"/>
      <c r="G8" s="123"/>
      <c r="H8" s="123"/>
      <c r="I8" s="123"/>
      <c r="J8" s="123"/>
    </row>
    <row r="10" spans="1:10" ht="12.75" customHeight="1" x14ac:dyDescent="0.35">
      <c r="A10" s="39" t="s">
        <v>199</v>
      </c>
      <c r="B10" s="38" t="s">
        <v>236</v>
      </c>
      <c r="C10" s="125"/>
      <c r="D10" s="125"/>
      <c r="E10" s="125"/>
      <c r="F10" s="125"/>
      <c r="G10" s="125"/>
      <c r="H10" s="125"/>
      <c r="I10" s="125"/>
      <c r="J10" s="125"/>
    </row>
    <row r="12" spans="1:10" ht="12.75" customHeight="1" x14ac:dyDescent="0.35">
      <c r="A12" s="39" t="s">
        <v>189</v>
      </c>
      <c r="B12" s="38" t="s">
        <v>237</v>
      </c>
      <c r="C12" s="123"/>
      <c r="D12" s="123"/>
      <c r="E12" s="123"/>
      <c r="F12" s="123"/>
      <c r="G12" s="123"/>
      <c r="H12" s="123"/>
      <c r="I12" s="123"/>
      <c r="J12" s="123"/>
    </row>
    <row r="14" spans="1:10" ht="12.75" customHeight="1" x14ac:dyDescent="0.35">
      <c r="A14" s="39" t="s">
        <v>201</v>
      </c>
      <c r="B14" s="38" t="s">
        <v>238</v>
      </c>
      <c r="C14" s="123"/>
      <c r="D14" s="123"/>
      <c r="E14" s="123"/>
      <c r="F14" s="123"/>
      <c r="G14" s="123"/>
      <c r="H14" s="123"/>
      <c r="I14" s="123"/>
      <c r="J14" s="123"/>
    </row>
    <row r="16" spans="1:10" ht="12.75" customHeight="1" x14ac:dyDescent="0.35">
      <c r="A16" s="39" t="s">
        <v>203</v>
      </c>
      <c r="B16" s="38" t="s">
        <v>239</v>
      </c>
      <c r="C16" s="123"/>
      <c r="D16" s="123"/>
      <c r="E16" s="123"/>
      <c r="F16" s="123"/>
      <c r="G16" s="123"/>
      <c r="H16" s="123"/>
      <c r="I16" s="123"/>
      <c r="J16" s="123"/>
    </row>
    <row r="18" spans="1:10" ht="12.75" customHeight="1" x14ac:dyDescent="0.35">
      <c r="A18" s="39" t="s">
        <v>205</v>
      </c>
      <c r="B18" s="38" t="s">
        <v>240</v>
      </c>
      <c r="C18" s="122"/>
      <c r="D18" s="122"/>
      <c r="E18" s="122"/>
      <c r="F18" s="122"/>
      <c r="G18" s="122"/>
      <c r="H18" s="122"/>
      <c r="I18" s="122"/>
      <c r="J18" s="122"/>
    </row>
    <row r="20" spans="1:10" ht="12.75" customHeight="1" x14ac:dyDescent="0.35">
      <c r="A20" s="39" t="s">
        <v>241</v>
      </c>
      <c r="B20" s="38" t="s">
        <v>242</v>
      </c>
      <c r="C20" s="122"/>
      <c r="D20" s="122"/>
      <c r="E20" s="122"/>
      <c r="F20" s="122"/>
      <c r="G20" s="122"/>
      <c r="H20" s="122"/>
      <c r="I20" s="122"/>
      <c r="J20" s="122"/>
    </row>
    <row r="22" spans="1:10" ht="12.75" customHeight="1" x14ac:dyDescent="0.35">
      <c r="A22" s="39" t="s">
        <v>191</v>
      </c>
      <c r="B22" s="38" t="s">
        <v>243</v>
      </c>
      <c r="C22" s="122"/>
      <c r="D22" s="122"/>
      <c r="E22" s="122"/>
      <c r="F22" s="122"/>
      <c r="G22" s="122"/>
      <c r="H22" s="122"/>
      <c r="I22" s="122"/>
      <c r="J22" s="122"/>
    </row>
    <row r="24" spans="1:10" ht="12.75" customHeight="1" x14ac:dyDescent="0.35">
      <c r="A24" s="39" t="s">
        <v>193</v>
      </c>
      <c r="B24" s="38" t="s">
        <v>244</v>
      </c>
      <c r="C24" s="123"/>
      <c r="D24" s="123"/>
      <c r="E24" s="123"/>
      <c r="F24" s="123"/>
      <c r="G24" s="123"/>
      <c r="H24" s="123"/>
      <c r="I24" s="123"/>
      <c r="J24" s="123"/>
    </row>
    <row r="28" spans="1:10" ht="60" customHeight="1" x14ac:dyDescent="0.35">
      <c r="A28" s="39" t="s">
        <v>195</v>
      </c>
      <c r="B28" s="38" t="s">
        <v>245</v>
      </c>
      <c r="C28" s="123"/>
      <c r="D28" s="123"/>
      <c r="E28" s="123"/>
      <c r="F28" s="123"/>
      <c r="G28" s="123"/>
      <c r="H28" s="123"/>
      <c r="I28" s="123"/>
      <c r="J28" s="123"/>
    </row>
  </sheetData>
  <sheetProtection password="E95E" sheet="1" objects="1" selectLockedCells="1"/>
  <mergeCells count="13">
    <mergeCell ref="B2:J2"/>
    <mergeCell ref="C4:J4"/>
    <mergeCell ref="C6:J6"/>
    <mergeCell ref="C8:J8"/>
    <mergeCell ref="C10:J10"/>
    <mergeCell ref="C22:J22"/>
    <mergeCell ref="C24:J24"/>
    <mergeCell ref="C28:J28"/>
    <mergeCell ref="C12:J12"/>
    <mergeCell ref="C14:J14"/>
    <mergeCell ref="C16:J16"/>
    <mergeCell ref="C18:J18"/>
    <mergeCell ref="C20:J20"/>
  </mergeCells>
  <pageMargins left="0.70866141732282995" right="0.70866141732282995" top="0.74803149606299002" bottom="0.74803149606299002" header="0.31496062992126" footer="0.31496062992126"/>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9BFF"/>
    <outlinePr summaryBelow="0" summaryRight="0"/>
    <pageSetUpPr fitToPage="1"/>
  </sheetPr>
  <dimension ref="B2:F54"/>
  <sheetViews>
    <sheetView showGridLines="0" workbookViewId="0">
      <selection activeCell="B6" sqref="B6"/>
    </sheetView>
  </sheetViews>
  <sheetFormatPr baseColWidth="10" defaultColWidth="8.7265625" defaultRowHeight="12.75" customHeight="1" x14ac:dyDescent="0.35"/>
  <cols>
    <col min="1" max="1" width="6.7265625" customWidth="1"/>
    <col min="2" max="2" width="68.1796875" customWidth="1"/>
    <col min="3" max="6" width="15.54296875" customWidth="1"/>
  </cols>
  <sheetData>
    <row r="2" spans="2:6" ht="16.25" customHeight="1" x14ac:dyDescent="0.35">
      <c r="B2" s="126" t="s">
        <v>246</v>
      </c>
      <c r="C2" s="126"/>
      <c r="D2" s="126"/>
      <c r="E2" s="126"/>
      <c r="F2" s="126"/>
    </row>
    <row r="4" spans="2:6" ht="12.75" customHeight="1" x14ac:dyDescent="0.35">
      <c r="B4" s="45" t="s">
        <v>247</v>
      </c>
      <c r="C4" s="45" t="s">
        <v>57</v>
      </c>
      <c r="D4" s="45" t="s">
        <v>248</v>
      </c>
      <c r="E4" s="45" t="s">
        <v>249</v>
      </c>
      <c r="F4" s="45" t="s">
        <v>250</v>
      </c>
    </row>
    <row r="6" spans="2:6" ht="12.75" customHeight="1" x14ac:dyDescent="0.35">
      <c r="B6" s="46"/>
      <c r="C6" s="47"/>
      <c r="D6" s="48"/>
      <c r="E6" s="49"/>
      <c r="F6" s="50" t="str">
        <f>IF(AND(E6= "",D6= ""), "", ROUND(ROUND(E6, 2) * ROUND(D6, 3), 2))</f>
        <v/>
      </c>
    </row>
    <row r="8" spans="2:6" ht="12.75" customHeight="1" x14ac:dyDescent="0.35">
      <c r="B8" s="46"/>
      <c r="C8" s="47"/>
      <c r="D8" s="48"/>
      <c r="E8" s="49"/>
      <c r="F8" s="50" t="str">
        <f>IF(AND(E8= "",D8= ""), "", ROUND(ROUND(E8, 2) * ROUND(D8, 3), 2))</f>
        <v/>
      </c>
    </row>
    <row r="10" spans="2:6" ht="12.75" customHeight="1" x14ac:dyDescent="0.35">
      <c r="B10" s="46"/>
      <c r="C10" s="47"/>
      <c r="D10" s="48"/>
      <c r="E10" s="49"/>
      <c r="F10" s="50" t="str">
        <f>IF(AND(E10= "",D10= ""), "", ROUND(ROUND(E10, 2) * ROUND(D10, 3), 2))</f>
        <v/>
      </c>
    </row>
    <row r="12" spans="2:6" ht="12.75" customHeight="1" x14ac:dyDescent="0.35">
      <c r="B12" s="46"/>
      <c r="C12" s="47"/>
      <c r="D12" s="48"/>
      <c r="E12" s="49"/>
      <c r="F12" s="50" t="str">
        <f>IF(AND(E12= "",D12= ""), "", ROUND(ROUND(E12, 2) * ROUND(D12, 3), 2))</f>
        <v/>
      </c>
    </row>
    <row r="14" spans="2:6" ht="12.75" customHeight="1" x14ac:dyDescent="0.35">
      <c r="B14" s="46"/>
      <c r="C14" s="47"/>
      <c r="D14" s="48"/>
      <c r="E14" s="49"/>
      <c r="F14" s="50" t="str">
        <f>IF(AND(E14= "",D14= ""), "", ROUND(ROUND(E14, 2) * ROUND(D14, 3), 2))</f>
        <v/>
      </c>
    </row>
    <row r="16" spans="2:6" ht="12.75" customHeight="1" x14ac:dyDescent="0.35">
      <c r="B16" s="46"/>
      <c r="C16" s="47"/>
      <c r="D16" s="48"/>
      <c r="E16" s="49"/>
      <c r="F16" s="50" t="str">
        <f>IF(AND(E16= "",D16= ""), "", ROUND(ROUND(E16, 2) * ROUND(D16, 3), 2))</f>
        <v/>
      </c>
    </row>
    <row r="18" spans="2:6" ht="12.75" customHeight="1" x14ac:dyDescent="0.35">
      <c r="B18" s="46"/>
      <c r="C18" s="47"/>
      <c r="D18" s="48"/>
      <c r="E18" s="49"/>
      <c r="F18" s="50" t="str">
        <f>IF(AND(E18= "",D18= ""), "", ROUND(ROUND(E18, 2) * ROUND(D18, 3), 2))</f>
        <v/>
      </c>
    </row>
    <row r="20" spans="2:6" ht="12.75" customHeight="1" x14ac:dyDescent="0.35">
      <c r="B20" s="46"/>
      <c r="C20" s="47"/>
      <c r="D20" s="48"/>
      <c r="E20" s="49"/>
      <c r="F20" s="50" t="str">
        <f>IF(AND(E20= "",D20= ""), "", ROUND(ROUND(E20, 2) * ROUND(D20, 3), 2))</f>
        <v/>
      </c>
    </row>
    <row r="22" spans="2:6" ht="12.75" customHeight="1" x14ac:dyDescent="0.35">
      <c r="B22" s="46"/>
      <c r="C22" s="47"/>
      <c r="D22" s="48"/>
      <c r="E22" s="49"/>
      <c r="F22" s="50" t="str">
        <f>IF(AND(E22= "",D22= ""), "", ROUND(ROUND(E22, 2) * ROUND(D22, 3), 2))</f>
        <v/>
      </c>
    </row>
    <row r="24" spans="2:6" ht="12.75" customHeight="1" x14ac:dyDescent="0.35">
      <c r="B24" s="46"/>
      <c r="C24" s="47"/>
      <c r="D24" s="48"/>
      <c r="E24" s="49"/>
      <c r="F24" s="50" t="str">
        <f>IF(AND(E24= "",D24= ""), "", ROUND(ROUND(E24, 2) * ROUND(D24, 3), 2))</f>
        <v/>
      </c>
    </row>
    <row r="26" spans="2:6" ht="12.75" customHeight="1" x14ac:dyDescent="0.35">
      <c r="B26" s="46"/>
      <c r="C26" s="47"/>
      <c r="D26" s="48"/>
      <c r="E26" s="49"/>
      <c r="F26" s="50" t="str">
        <f>IF(AND(E26= "",D26= ""), "", ROUND(ROUND(E26, 2) * ROUND(D26, 3), 2))</f>
        <v/>
      </c>
    </row>
    <row r="28" spans="2:6" ht="12.75" customHeight="1" x14ac:dyDescent="0.35">
      <c r="B28" s="46"/>
      <c r="C28" s="47"/>
      <c r="D28" s="48"/>
      <c r="E28" s="49"/>
      <c r="F28" s="50" t="str">
        <f>IF(AND(E28= "",D28= ""), "", ROUND(ROUND(E28, 2) * ROUND(D28, 3), 2))</f>
        <v/>
      </c>
    </row>
    <row r="30" spans="2:6" ht="12.75" customHeight="1" x14ac:dyDescent="0.35">
      <c r="B30" s="46"/>
      <c r="C30" s="47"/>
      <c r="D30" s="48"/>
      <c r="E30" s="49"/>
      <c r="F30" s="50" t="str">
        <f>IF(AND(E30= "",D30= ""), "", ROUND(ROUND(E30, 2) * ROUND(D30, 3), 2))</f>
        <v/>
      </c>
    </row>
    <row r="32" spans="2:6" ht="12.75" customHeight="1" x14ac:dyDescent="0.35">
      <c r="B32" s="46"/>
      <c r="C32" s="47"/>
      <c r="D32" s="48"/>
      <c r="E32" s="49"/>
      <c r="F32" s="50" t="str">
        <f>IF(AND(E32= "",D32= ""), "", ROUND(ROUND(E32, 2) * ROUND(D32, 3), 2))</f>
        <v/>
      </c>
    </row>
    <row r="34" spans="2:6" ht="12.75" customHeight="1" x14ac:dyDescent="0.35">
      <c r="B34" s="46"/>
      <c r="C34" s="47"/>
      <c r="D34" s="48"/>
      <c r="E34" s="49"/>
      <c r="F34" s="50" t="str">
        <f>IF(AND(E34= "",D34= ""), "", ROUND(ROUND(E34, 2) * ROUND(D34, 3), 2))</f>
        <v/>
      </c>
    </row>
    <row r="36" spans="2:6" ht="12.75" customHeight="1" x14ac:dyDescent="0.35">
      <c r="B36" s="46"/>
      <c r="C36" s="47"/>
      <c r="D36" s="48"/>
      <c r="E36" s="49"/>
      <c r="F36" s="50" t="str">
        <f>IF(AND(E36= "",D36= ""), "", ROUND(ROUND(E36, 2) * ROUND(D36, 3), 2))</f>
        <v/>
      </c>
    </row>
    <row r="38" spans="2:6" ht="12.75" customHeight="1" x14ac:dyDescent="0.35">
      <c r="B38" s="46"/>
      <c r="C38" s="47"/>
      <c r="D38" s="48"/>
      <c r="E38" s="49"/>
      <c r="F38" s="50" t="str">
        <f>IF(AND(E38= "",D38= ""), "", ROUND(ROUND(E38, 2) * ROUND(D38, 3), 2))</f>
        <v/>
      </c>
    </row>
    <row r="40" spans="2:6" ht="12.75" customHeight="1" x14ac:dyDescent="0.35">
      <c r="B40" s="46"/>
      <c r="C40" s="47"/>
      <c r="D40" s="48"/>
      <c r="E40" s="49"/>
      <c r="F40" s="50" t="str">
        <f>IF(AND(E40= "",D40= ""), "", ROUND(ROUND(E40, 2) * ROUND(D40, 3), 2))</f>
        <v/>
      </c>
    </row>
    <row r="42" spans="2:6" ht="12.75" customHeight="1" x14ac:dyDescent="0.35">
      <c r="B42" s="46"/>
      <c r="C42" s="47"/>
      <c r="D42" s="48"/>
      <c r="E42" s="49"/>
      <c r="F42" s="50" t="str">
        <f>IF(AND(E42= "",D42= ""), "", ROUND(ROUND(E42, 2) * ROUND(D42, 3), 2))</f>
        <v/>
      </c>
    </row>
    <row r="44" spans="2:6" ht="12.75" customHeight="1" x14ac:dyDescent="0.35">
      <c r="B44" s="46"/>
      <c r="C44" s="47"/>
      <c r="D44" s="48"/>
      <c r="E44" s="49"/>
      <c r="F44" s="50" t="str">
        <f>IF(AND(E44= "",D44= ""), "", ROUND(ROUND(E44, 2) * ROUND(D44, 3), 2))</f>
        <v/>
      </c>
    </row>
    <row r="46" spans="2:6" ht="12.75" customHeight="1" x14ac:dyDescent="0.35">
      <c r="B46" s="46"/>
      <c r="C46" s="47"/>
      <c r="D46" s="48"/>
      <c r="E46" s="49"/>
      <c r="F46" s="50" t="str">
        <f>IF(AND(E46= "",D46= ""), "", ROUND(ROUND(E46, 2) * ROUND(D46, 3), 2))</f>
        <v/>
      </c>
    </row>
    <row r="48" spans="2:6" ht="12.75" customHeight="1" x14ac:dyDescent="0.35">
      <c r="B48" s="46"/>
      <c r="C48" s="47"/>
      <c r="D48" s="48"/>
      <c r="E48" s="49"/>
      <c r="F48" s="50" t="str">
        <f>IF(AND(E48= "",D48= ""), "", ROUND(ROUND(E48, 2) * ROUND(D48, 3), 2))</f>
        <v/>
      </c>
    </row>
    <row r="50" spans="2:6" ht="12.75" customHeight="1" x14ac:dyDescent="0.35">
      <c r="B50" s="46"/>
      <c r="C50" s="47"/>
      <c r="D50" s="48"/>
      <c r="E50" s="49"/>
      <c r="F50" s="50" t="str">
        <f>IF(AND(E50= "",D50= ""), "", ROUND(ROUND(E50, 2) * ROUND(D50, 3), 2))</f>
        <v/>
      </c>
    </row>
    <row r="52" spans="2:6" ht="12.75" customHeight="1" x14ac:dyDescent="0.35">
      <c r="B52" s="46"/>
      <c r="C52" s="47"/>
      <c r="D52" s="48"/>
      <c r="E52" s="49"/>
      <c r="F52" s="50" t="str">
        <f>IF(AND(E52= "",D52= ""), "", ROUND(ROUND(E52, 2) * ROUND(D52, 3), 2))</f>
        <v/>
      </c>
    </row>
    <row r="54" spans="2:6" ht="12.75" customHeight="1" x14ac:dyDescent="0.35">
      <c r="B54" s="46"/>
      <c r="C54" s="47"/>
      <c r="D54" s="48"/>
      <c r="E54" s="49"/>
      <c r="F54" s="50" t="str">
        <f>IF(AND(E54= "",D54= ""), "", ROUND(ROUND(E54, 2) * ROUND(D54, 3), 2))</f>
        <v/>
      </c>
    </row>
  </sheetData>
  <sheetProtection password="E95E" sheet="1" objects="1" selectLockedCells="1"/>
  <mergeCells count="1">
    <mergeCell ref="B2:F2"/>
  </mergeCells>
  <pageMargins left="0.70866141732282995" right="0.70866141732282995" top="0.74803149606299002" bottom="0.74803149606299002" header="0.31496062992126" footer="0.31496062992126"/>
  <pageSetup paperSize="9"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28</vt:i4>
      </vt:variant>
    </vt:vector>
  </HeadingPairs>
  <TitlesOfParts>
    <vt:vector size="34" baseType="lpstr">
      <vt:lpstr>Page de garde</vt:lpstr>
      <vt:lpstr>DPGF</vt:lpstr>
      <vt:lpstr>Paramètres</vt:lpstr>
      <vt:lpstr>Version</vt:lpstr>
      <vt:lpstr>Coordonnées Entreprise</vt:lpstr>
      <vt:lpstr>Prestations supplémentaires</vt:lpstr>
      <vt:lpstr>CODELOT</vt:lpstr>
      <vt:lpstr>CPVILLEDOSSIER</vt:lpstr>
      <vt:lpstr>DATEVALEUR</vt:lpstr>
      <vt:lpstr>DPGF!Impression_des_titres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Jean-Damien BRAULT</dc:creator>
  <cp:lastModifiedBy>Jean-Damien  BRAULT</cp:lastModifiedBy>
  <dcterms:created xsi:type="dcterms:W3CDTF">2025-10-30T09:50:11Z</dcterms:created>
  <dcterms:modified xsi:type="dcterms:W3CDTF">2025-10-30T10:16:36Z</dcterms:modified>
</cp:coreProperties>
</file>